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/>
  </bookViews>
  <sheets>
    <sheet name="CPNA Brisas del Este" sheetId="1" r:id="rId1"/>
    <sheet name="CPNA Las Cuchillas" sheetId="2" r:id="rId2"/>
    <sheet name="CPNA Zafarraya" sheetId="3" r:id="rId3"/>
    <sheet name="CPNA Boca Ferrea" sheetId="4" r:id="rId4"/>
    <sheet name="Centro Diagnostico y Cl. Moca" sheetId="5" r:id="rId5"/>
    <sheet name="CPNA Comunidad del Rio" sheetId="6" r:id="rId6"/>
  </sheets>
  <definedNames>
    <definedName name="_xlnm.Print_Area" localSheetId="4">'Centro Diagnostico y Cl. Moca'!$A$1:$F$63</definedName>
    <definedName name="_xlnm.Print_Area" localSheetId="3">'CPNA Boca Ferrea'!$A$1:$F$62</definedName>
    <definedName name="_xlnm.Print_Area" localSheetId="0">'CPNA Brisas del Este'!$A$1:$F$82</definedName>
    <definedName name="_xlnm.Print_Area" localSheetId="5">'CPNA Comunidad del Rio'!$A$1:$F$86</definedName>
    <definedName name="_xlnm.Print_Area" localSheetId="1">'CPNA Las Cuchillas'!$A$1:$F$92</definedName>
    <definedName name="_xlnm.Print_Area" localSheetId="2">'CPNA Zafarraya'!$A$1:$F$81</definedName>
    <definedName name="Cantidad" localSheetId="4">'Centro Diagnostico y Cl. Moca'!$D:$D</definedName>
    <definedName name="Cantidad" localSheetId="5">'CPNA Comunidad del Rio'!$D:$D</definedName>
    <definedName name="Precio" localSheetId="4">'Centro Diagnostico y Cl. Moca'!$F:$F</definedName>
    <definedName name="Precio" localSheetId="5">'CPNA Comunidad del Rio'!$F:$F</definedName>
  </definedNames>
  <calcPr calcId="144525"/>
</workbook>
</file>

<file path=xl/calcChain.xml><?xml version="1.0" encoding="utf-8"?>
<calcChain xmlns="http://schemas.openxmlformats.org/spreadsheetml/2006/main">
  <c r="F44" i="1" l="1"/>
  <c r="F43" i="1"/>
  <c r="F55" i="2"/>
  <c r="F54" i="2"/>
  <c r="F43" i="3"/>
  <c r="F42" i="3"/>
  <c r="F33" i="4"/>
  <c r="F32" i="4"/>
  <c r="F47" i="6"/>
  <c r="F46" i="6"/>
  <c r="F51" i="2" l="1"/>
  <c r="C24" i="2"/>
  <c r="F24" i="2" s="1"/>
  <c r="C23" i="2"/>
  <c r="F23" i="2" s="1"/>
  <c r="C20" i="2"/>
  <c r="C17" i="2"/>
  <c r="C15" i="2"/>
  <c r="C11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6" i="2" s="1"/>
  <c r="F43" i="6" l="1"/>
  <c r="F44" i="6"/>
  <c r="A10" i="6" l="1"/>
  <c r="C10" i="6"/>
  <c r="F10" i="6" s="1"/>
  <c r="A11" i="6"/>
  <c r="A12" i="6" s="1"/>
  <c r="A13" i="6" s="1"/>
  <c r="A14" i="6" s="1"/>
  <c r="A15" i="6" s="1"/>
  <c r="A16" i="6" s="1"/>
  <c r="A17" i="6" s="1"/>
  <c r="A18" i="6" s="1"/>
  <c r="A19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2" i="6" s="1"/>
  <c r="A33" i="6" s="1"/>
  <c r="A34" i="6" s="1"/>
  <c r="A35" i="6" s="1"/>
  <c r="A36" i="6" s="1"/>
  <c r="A37" i="6" s="1"/>
  <c r="A38" i="6" s="1"/>
  <c r="A39" i="6" s="1"/>
  <c r="A41" i="6" s="1"/>
  <c r="A42" i="6" s="1"/>
  <c r="A43" i="6" s="1"/>
  <c r="A44" i="6" s="1"/>
  <c r="A45" i="6" s="1"/>
  <c r="C11" i="6"/>
  <c r="F11" i="6" s="1"/>
  <c r="C13" i="6"/>
  <c r="F13" i="6" s="1"/>
  <c r="C14" i="6"/>
  <c r="F14" i="6" s="1"/>
  <c r="F15" i="6"/>
  <c r="F16" i="6"/>
  <c r="F17" i="6"/>
  <c r="C18" i="6"/>
  <c r="F18" i="6" s="1"/>
  <c r="F19" i="6"/>
  <c r="F21" i="6"/>
  <c r="F22" i="6"/>
  <c r="F23" i="6"/>
  <c r="F24" i="6"/>
  <c r="F25" i="6"/>
  <c r="F26" i="6"/>
  <c r="F27" i="6"/>
  <c r="F28" i="6"/>
  <c r="F29" i="6"/>
  <c r="F30" i="6"/>
  <c r="F32" i="6"/>
  <c r="F33" i="6"/>
  <c r="F34" i="6"/>
  <c r="F35" i="6"/>
  <c r="F36" i="6"/>
  <c r="F37" i="6"/>
  <c r="F38" i="6"/>
  <c r="F39" i="6"/>
  <c r="F41" i="6"/>
  <c r="F42" i="6"/>
  <c r="F45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A10" i="5"/>
  <c r="A11" i="5" s="1"/>
  <c r="A12" i="5" s="1"/>
  <c r="A13" i="5" s="1"/>
  <c r="A14" i="5" s="1"/>
  <c r="A15" i="5" s="1"/>
  <c r="A16" i="5" s="1"/>
  <c r="A17" i="5" s="1"/>
  <c r="A18" i="5" s="1"/>
  <c r="A20" i="5" s="1"/>
  <c r="A21" i="5" s="1"/>
  <c r="A22" i="5" s="1"/>
  <c r="A23" i="5" s="1"/>
  <c r="A24" i="5" s="1"/>
  <c r="A25" i="5" s="1"/>
  <c r="A27" i="5" s="1"/>
  <c r="A28" i="5" s="1"/>
  <c r="A29" i="5" s="1"/>
  <c r="A30" i="5" s="1"/>
  <c r="A31" i="5" s="1"/>
  <c r="A32" i="5" s="1"/>
  <c r="C10" i="5"/>
  <c r="F10" i="5" s="1"/>
  <c r="C11" i="5"/>
  <c r="F11" i="5"/>
  <c r="C12" i="5"/>
  <c r="F12" i="5" s="1"/>
  <c r="C13" i="5"/>
  <c r="F13" i="5" s="1"/>
  <c r="F14" i="5"/>
  <c r="F15" i="5"/>
  <c r="C16" i="5"/>
  <c r="F16" i="5" s="1"/>
  <c r="F17" i="5"/>
  <c r="C18" i="5"/>
  <c r="F18" i="5" s="1"/>
  <c r="F20" i="5"/>
  <c r="F21" i="5"/>
  <c r="F22" i="5"/>
  <c r="F23" i="5"/>
  <c r="F24" i="5"/>
  <c r="F25" i="5"/>
  <c r="F27" i="5"/>
  <c r="F28" i="5"/>
  <c r="F29" i="5"/>
  <c r="F30" i="5"/>
  <c r="F31" i="5"/>
  <c r="F32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A10" i="4"/>
  <c r="A11" i="4" s="1"/>
  <c r="A12" i="4" s="1"/>
  <c r="A13" i="4" s="1"/>
  <c r="A14" i="4" s="1"/>
  <c r="A15" i="4" s="1"/>
  <c r="A17" i="4" s="1"/>
  <c r="A18" i="4" s="1"/>
  <c r="A19" i="4" s="1"/>
  <c r="A20" i="4" s="1"/>
  <c r="A21" i="4" s="1"/>
  <c r="A22" i="4" s="1"/>
  <c r="A23" i="4" s="1"/>
  <c r="A25" i="4" s="1"/>
  <c r="A26" i="4" s="1"/>
  <c r="A27" i="4" s="1"/>
  <c r="A28" i="4" s="1"/>
  <c r="A29" i="4" s="1"/>
  <c r="A30" i="4" s="1"/>
  <c r="A31" i="4" s="1"/>
  <c r="F10" i="4"/>
  <c r="F11" i="4"/>
  <c r="C12" i="4"/>
  <c r="F12" i="4" s="1"/>
  <c r="C13" i="4"/>
  <c r="F13" i="4" s="1"/>
  <c r="C14" i="4"/>
  <c r="F14" i="4" s="1"/>
  <c r="C15" i="4"/>
  <c r="F15" i="4" s="1"/>
  <c r="F17" i="4"/>
  <c r="F18" i="4"/>
  <c r="F19" i="4"/>
  <c r="F20" i="4"/>
  <c r="F21" i="4"/>
  <c r="F22" i="4"/>
  <c r="F23" i="4"/>
  <c r="F25" i="4"/>
  <c r="F26" i="4"/>
  <c r="F27" i="4"/>
  <c r="F28" i="4"/>
  <c r="F29" i="4"/>
  <c r="F30" i="4"/>
  <c r="F31" i="4"/>
  <c r="F35" i="4"/>
  <c r="F36" i="4"/>
  <c r="F37" i="4"/>
  <c r="F38" i="4"/>
  <c r="F39" i="4"/>
  <c r="F40" i="4"/>
  <c r="F41" i="4"/>
  <c r="F42" i="4"/>
  <c r="F43" i="4"/>
  <c r="F44" i="4"/>
  <c r="F45" i="4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4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7" i="3" s="1"/>
  <c r="A38" i="3" s="1"/>
  <c r="A39" i="3" s="1"/>
  <c r="A40" i="3" s="1"/>
  <c r="A41" i="3" s="1"/>
  <c r="F10" i="3"/>
  <c r="C11" i="3"/>
  <c r="F11" i="3" s="1"/>
  <c r="F12" i="3"/>
  <c r="F13" i="3"/>
  <c r="F14" i="3"/>
  <c r="F15" i="3"/>
  <c r="C16" i="3"/>
  <c r="F16" i="3" s="1"/>
  <c r="C17" i="3"/>
  <c r="F17" i="3" s="1"/>
  <c r="C18" i="3"/>
  <c r="F18" i="3" s="1"/>
  <c r="F20" i="3"/>
  <c r="C21" i="3"/>
  <c r="F21" i="3" s="1"/>
  <c r="C22" i="3"/>
  <c r="F22" i="3" s="1"/>
  <c r="F24" i="3"/>
  <c r="F23" i="3" s="1"/>
  <c r="F26" i="3"/>
  <c r="F27" i="3"/>
  <c r="F28" i="3"/>
  <c r="F29" i="3"/>
  <c r="F30" i="3"/>
  <c r="F31" i="3"/>
  <c r="F32" i="3"/>
  <c r="F33" i="3"/>
  <c r="F34" i="3"/>
  <c r="F35" i="3"/>
  <c r="F37" i="3"/>
  <c r="F36" i="3" s="1"/>
  <c r="C38" i="3"/>
  <c r="F38" i="3" s="1"/>
  <c r="F39" i="3"/>
  <c r="F40" i="3"/>
  <c r="F41" i="3"/>
  <c r="F45" i="3"/>
  <c r="F46" i="3"/>
  <c r="F47" i="3"/>
  <c r="C48" i="3"/>
  <c r="F48" i="3" s="1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10" i="2"/>
  <c r="A27" i="2"/>
  <c r="A29" i="2" s="1"/>
  <c r="A30" i="2" s="1"/>
  <c r="A31" i="2" s="1"/>
  <c r="A32" i="2" s="1"/>
  <c r="A33" i="2" s="1"/>
  <c r="A34" i="2" s="1"/>
  <c r="A35" i="2" s="1"/>
  <c r="A36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9" i="2" s="1"/>
  <c r="A50" i="2" s="1"/>
  <c r="F11" i="2"/>
  <c r="F12" i="2"/>
  <c r="F13" i="2"/>
  <c r="F14" i="2"/>
  <c r="F15" i="2"/>
  <c r="F16" i="2"/>
  <c r="F17" i="2"/>
  <c r="F18" i="2"/>
  <c r="F19" i="2"/>
  <c r="F20" i="2"/>
  <c r="F21" i="2"/>
  <c r="F22" i="2"/>
  <c r="F26" i="2"/>
  <c r="C27" i="2"/>
  <c r="F27" i="2" s="1"/>
  <c r="F29" i="2"/>
  <c r="F30" i="2"/>
  <c r="F31" i="2"/>
  <c r="F32" i="2"/>
  <c r="F33" i="2"/>
  <c r="F34" i="2"/>
  <c r="F35" i="2"/>
  <c r="F36" i="2"/>
  <c r="F38" i="2"/>
  <c r="F39" i="2"/>
  <c r="F40" i="2"/>
  <c r="F41" i="2"/>
  <c r="F42" i="2"/>
  <c r="F43" i="2"/>
  <c r="F44" i="2"/>
  <c r="F45" i="2"/>
  <c r="F46" i="2"/>
  <c r="F47" i="2"/>
  <c r="F49" i="2"/>
  <c r="F50" i="2"/>
  <c r="F52" i="2"/>
  <c r="F53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A10" i="1"/>
  <c r="A11" i="1" s="1"/>
  <c r="A12" i="1" s="1"/>
  <c r="A13" i="1" s="1"/>
  <c r="A14" i="1" s="1"/>
  <c r="A15" i="1" s="1"/>
  <c r="A16" i="1" s="1"/>
  <c r="A17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F10" i="1"/>
  <c r="F11" i="1"/>
  <c r="F12" i="1"/>
  <c r="C13" i="1"/>
  <c r="F13" i="1" s="1"/>
  <c r="C15" i="1"/>
  <c r="C16" i="1" s="1"/>
  <c r="F16" i="1" s="1"/>
  <c r="C17" i="1"/>
  <c r="F17" i="1" s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A34" i="5" l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F36" i="1"/>
  <c r="F18" i="1"/>
  <c r="C12" i="6"/>
  <c r="F12" i="6" s="1"/>
  <c r="F9" i="6" s="1"/>
  <c r="F71" i="6" s="1"/>
  <c r="A47" i="6"/>
  <c r="A33" i="4"/>
  <c r="A43" i="3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44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C14" i="1"/>
  <c r="F14" i="1" s="1"/>
  <c r="F9" i="4"/>
  <c r="F9" i="2"/>
  <c r="A51" i="2"/>
  <c r="A52" i="2" s="1"/>
  <c r="A53" i="2" s="1"/>
  <c r="F37" i="2"/>
  <c r="F28" i="2"/>
  <c r="F48" i="6"/>
  <c r="F40" i="6"/>
  <c r="F31" i="6"/>
  <c r="F20" i="6"/>
  <c r="F26" i="5"/>
  <c r="F9" i="5"/>
  <c r="F33" i="5"/>
  <c r="F19" i="5"/>
  <c r="F16" i="4"/>
  <c r="F34" i="4"/>
  <c r="F24" i="4"/>
  <c r="F44" i="3"/>
  <c r="F25" i="3"/>
  <c r="F25" i="2"/>
  <c r="F48" i="2"/>
  <c r="F56" i="2"/>
  <c r="F45" i="1"/>
  <c r="F24" i="1"/>
  <c r="F15" i="1"/>
  <c r="C19" i="3"/>
  <c r="F19" i="3" s="1"/>
  <c r="F9" i="3" s="1"/>
  <c r="F66" i="3" s="1"/>
  <c r="F47" i="4" l="1"/>
  <c r="E53" i="4" s="1"/>
  <c r="A35" i="4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F9" i="1"/>
  <c r="F67" i="1" s="1"/>
  <c r="A50" i="6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49" i="6"/>
  <c r="A55" i="2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F77" i="2"/>
  <c r="E84" i="2" s="1"/>
  <c r="E75" i="6"/>
  <c r="E76" i="6"/>
  <c r="E77" i="6"/>
  <c r="E79" i="6"/>
  <c r="E74" i="6"/>
  <c r="D80" i="6" s="1"/>
  <c r="E80" i="6" s="1"/>
  <c r="E78" i="6"/>
  <c r="E84" i="6"/>
  <c r="F48" i="5"/>
  <c r="E72" i="3"/>
  <c r="E74" i="3"/>
  <c r="E69" i="3"/>
  <c r="D75" i="3" s="1"/>
  <c r="E75" i="3" s="1"/>
  <c r="E70" i="3"/>
  <c r="E71" i="3"/>
  <c r="E73" i="3"/>
  <c r="E79" i="3"/>
  <c r="E55" i="4" l="1"/>
  <c r="F58" i="4" s="1"/>
  <c r="F62" i="4" s="1"/>
  <c r="E52" i="4"/>
  <c r="E60" i="4"/>
  <c r="E51" i="4"/>
  <c r="E54" i="4"/>
  <c r="E50" i="4"/>
  <c r="D56" i="4" s="1"/>
  <c r="E56" i="4" s="1"/>
  <c r="E83" i="2"/>
  <c r="E90" i="2"/>
  <c r="E82" i="2"/>
  <c r="E81" i="2"/>
  <c r="E80" i="2"/>
  <c r="D86" i="2" s="1"/>
  <c r="E86" i="2" s="1"/>
  <c r="E85" i="2"/>
  <c r="F82" i="6"/>
  <c r="F86" i="6" s="1"/>
  <c r="E61" i="5"/>
  <c r="E52" i="5"/>
  <c r="E55" i="5"/>
  <c r="E53" i="5"/>
  <c r="E54" i="5"/>
  <c r="E51" i="5"/>
  <c r="D57" i="5" s="1"/>
  <c r="E57" i="5" s="1"/>
  <c r="E56" i="5"/>
  <c r="F77" i="3"/>
  <c r="F81" i="3" s="1"/>
  <c r="E80" i="1"/>
  <c r="E71" i="1"/>
  <c r="E75" i="1"/>
  <c r="E72" i="1"/>
  <c r="E73" i="1"/>
  <c r="E74" i="1"/>
  <c r="E70" i="1"/>
  <c r="D76" i="1" s="1"/>
  <c r="E76" i="1" s="1"/>
  <c r="F59" i="5" l="1"/>
  <c r="F63" i="5" s="1"/>
  <c r="F78" i="1"/>
  <c r="F82" i="1" s="1"/>
  <c r="F88" i="2"/>
  <c r="F92" i="2" s="1"/>
</calcChain>
</file>

<file path=xl/sharedStrings.xml><?xml version="1.0" encoding="utf-8"?>
<sst xmlns="http://schemas.openxmlformats.org/spreadsheetml/2006/main" count="760" uniqueCount="188">
  <si>
    <t>pa</t>
  </si>
  <si>
    <t>Limpieza final</t>
  </si>
  <si>
    <t>Bote material</t>
  </si>
  <si>
    <t>ml</t>
  </si>
  <si>
    <t>Suministro e instalacion de toldo</t>
  </si>
  <si>
    <t>ud</t>
  </si>
  <si>
    <t>Suministro de zafacon blanco con tapa vaiven para area de expendio 50 lts</t>
  </si>
  <si>
    <t>Suministro de zafacon blanco para baño 13 lts</t>
  </si>
  <si>
    <t>Suministro e instalacion de llavin de puño en puerta de baño</t>
  </si>
  <si>
    <t>Suministro e instalacion de organizador de baño</t>
  </si>
  <si>
    <t xml:space="preserve">Suministro e instalacion de espejo para baño </t>
  </si>
  <si>
    <t xml:space="preserve">Suministro e instalacion de jabonera para baño </t>
  </si>
  <si>
    <t xml:space="preserve">Suministro e instalacion de portapapel para baño </t>
  </si>
  <si>
    <t xml:space="preserve">Suministro e instalacion de toallero para baño </t>
  </si>
  <si>
    <t>Suministro e instalación de colgadores (batas y suaper)</t>
  </si>
  <si>
    <t>Suministro de caja plastica para fundas</t>
  </si>
  <si>
    <t>Suministro tanque de basura, cadena y candado, y sticker</t>
  </si>
  <si>
    <t>Suministro e instalacion de cortina enrollable (1.00 mts ancho)</t>
  </si>
  <si>
    <t>Instalación letreros exteriores</t>
  </si>
  <si>
    <t>m2</t>
  </si>
  <si>
    <t>Suministro e aplicación de impermeabilizante elastico</t>
  </si>
  <si>
    <t xml:space="preserve">Pintura interior y techo </t>
  </si>
  <si>
    <t>Pintura de protectores de hierro</t>
  </si>
  <si>
    <t>Pintura exterior (incl. materiales)</t>
  </si>
  <si>
    <t>Terminaciones y Misceláneos</t>
  </si>
  <si>
    <t>Suministro e instalación de pin de seguridad</t>
  </si>
  <si>
    <t>Suministro e instalación de tope de puerta</t>
  </si>
  <si>
    <t>Suministro e instalación de pata de chivo</t>
  </si>
  <si>
    <t>Reforzamiento y adecuacion de hierros protectores</t>
  </si>
  <si>
    <t>p2</t>
  </si>
  <si>
    <t>Suministro e instalacion de ventana salominica de celosias de aluminio blanca en baño</t>
  </si>
  <si>
    <t>Suministro e instalacion de puerta polimetal en baño</t>
  </si>
  <si>
    <t>Puertas, Ventanas y Protectores de Hierros</t>
  </si>
  <si>
    <t xml:space="preserve">Suministro e instalacion de inversor con baterias </t>
  </si>
  <si>
    <t>Independizacion electrica en local de la Farmacia (incl. materiales)</t>
  </si>
  <si>
    <t>Instalacion de tomacorrientes para computadora en counter (incl. materiales)</t>
  </si>
  <si>
    <t>Suministro e instalación de lampara tipo secadora (inc. Materiales)</t>
  </si>
  <si>
    <t>Suministro y cambio de tomacorriente</t>
  </si>
  <si>
    <t>Suministro y cambio de interruptor</t>
  </si>
  <si>
    <t>Suministro e instalación canaletas</t>
  </si>
  <si>
    <t>Instalacion de abanico de pared</t>
  </si>
  <si>
    <t>Suministro e instalación lámpara fluorescente 2 tubos</t>
  </si>
  <si>
    <t xml:space="preserve">Suministro e instalacion lámpara de baño </t>
  </si>
  <si>
    <t>Habilitacion de interruptor y luz en el baño (incl. materiales)</t>
  </si>
  <si>
    <t>Instalaciones Eléctricas</t>
  </si>
  <si>
    <t>Suministro e instalacion de lavamanos, inodoro y desague de piso</t>
  </si>
  <si>
    <t>Instalación de tinaco</t>
  </si>
  <si>
    <t>Suministro de materiales de plomeria</t>
  </si>
  <si>
    <t>Confeccion de ventilacion sanitaria y preinstalacion para tinaco</t>
  </si>
  <si>
    <t>Conexión de agua potable y aguas negras al baño</t>
  </si>
  <si>
    <t>Trabajos de Plomeria</t>
  </si>
  <si>
    <t>Suministro e instalacion de ceramica en paredes (con terminacion y zocalos)</t>
  </si>
  <si>
    <t>Suministro e instalacion de pisos de ceramica (con terminacion y zocalos)</t>
  </si>
  <si>
    <t>Confeccion de losa de techo en baño</t>
  </si>
  <si>
    <t>Fraguache y pañete de paredes</t>
  </si>
  <si>
    <t>Colocacion de bloques de 6" en baño</t>
  </si>
  <si>
    <t>Demolicion de muro para apertura de puerta y terminacion de mochetas</t>
  </si>
  <si>
    <t>Ampliacion de acera (h=0.30 mts)</t>
  </si>
  <si>
    <t>Confeccion meseta expendio</t>
  </si>
  <si>
    <t>Preliminares</t>
  </si>
  <si>
    <t xml:space="preserve">COSTO </t>
  </si>
  <si>
    <t xml:space="preserve">COSTO UNIT. </t>
  </si>
  <si>
    <t xml:space="preserve">UNID. </t>
  </si>
  <si>
    <t xml:space="preserve">CANT. </t>
  </si>
  <si>
    <t>DESCRIPCION</t>
  </si>
  <si>
    <t>NO</t>
  </si>
  <si>
    <t>CPNA Brisas del Este, Santo Domingo Este (15.00 m2)</t>
  </si>
  <si>
    <t xml:space="preserve">PRESUPUESTO ADECUACIÓN DE LOCALES PARA NUEVAS FARMACIAS DEL PUEBLO
</t>
  </si>
  <si>
    <t>Suministro e instalacion de cortina enrollable (1.35 mts ancho)</t>
  </si>
  <si>
    <t>Pintura interior, techo y baño</t>
  </si>
  <si>
    <t>Terminaciones y Miscelaneos</t>
  </si>
  <si>
    <t>Confección e instalación de protectores de puertas</t>
  </si>
  <si>
    <t>Confección e instalación de protectores de ventanas</t>
  </si>
  <si>
    <t>Suministro e instalacion de ventanas corredizas (2 - 1.20 x 1.02)</t>
  </si>
  <si>
    <t xml:space="preserve">Suministro e instalacion de puerta polimetal de entrada </t>
  </si>
  <si>
    <t>Suministro e instalacion de lampara de techo para baño</t>
  </si>
  <si>
    <t>Suministro e instalacion de lampara fluorescente</t>
  </si>
  <si>
    <t>Suministro e instalacion de canaletas</t>
  </si>
  <si>
    <t>Instalación de abanicos</t>
  </si>
  <si>
    <t>Instalacion Electrica</t>
  </si>
  <si>
    <t>Suministro de materiales para instalacion de tinaco</t>
  </si>
  <si>
    <t>Instalacion de tinaco</t>
  </si>
  <si>
    <t>Conexion sistema de agua potable</t>
  </si>
  <si>
    <t>Conexion sistema de aguas negras</t>
  </si>
  <si>
    <t>Construccion de ventilacion sanitaria</t>
  </si>
  <si>
    <t>Construccion registro sanitario</t>
  </si>
  <si>
    <t>Suministro e instalacion de lavamanos e inodoro</t>
  </si>
  <si>
    <t>Instalaciones Sanitarias</t>
  </si>
  <si>
    <t>Suministro  y colocacion de ceramica de pared para baño</t>
  </si>
  <si>
    <t>Suministro y colocación de ceramicas de piso con zocalos</t>
  </si>
  <si>
    <t>Pisos y Cerámicas de Pared</t>
  </si>
  <si>
    <t>Completivo de acera de acceso a farmacia</t>
  </si>
  <si>
    <t>Confeccion de meseta en ventana de expendio</t>
  </si>
  <si>
    <t>Resane de paredes</t>
  </si>
  <si>
    <t>Desmonte de puerta enrollable en ventana</t>
  </si>
  <si>
    <t>Cierre de hueco de puerta posterior en bloques</t>
  </si>
  <si>
    <t>Desmonte de puertas (frontal y posterior)</t>
  </si>
  <si>
    <t>Cierre de hueco de ventana en bloques</t>
  </si>
  <si>
    <t>Desmonte ventanas salomonicas con celosias en aluminio</t>
  </si>
  <si>
    <t>Desmonte de fregaderos y sellado de tuberias</t>
  </si>
  <si>
    <t>Demolición mesetas y ceramicas de pared</t>
  </si>
  <si>
    <t>Demolicion de muros interiores</t>
  </si>
  <si>
    <t>Demolicion de pisos interiores</t>
  </si>
  <si>
    <t>CPNA Las Cuchillas, El Seibo (21.46 m2)</t>
  </si>
  <si>
    <t>Suministro e instalacion de toldo diseño con inclinacion</t>
  </si>
  <si>
    <t>Suministro e instalacion de cortina enrollable (1.60 mts ancho)</t>
  </si>
  <si>
    <t>Suministro e aplicación de impermeabilizante elastico (techo inlcinado completo)</t>
  </si>
  <si>
    <t>Colocacion de malla de acero en ventana lateral de farmacia</t>
  </si>
  <si>
    <t>Suministro e instalacion de ventanas corredizas (1.60 x 1.02)</t>
  </si>
  <si>
    <t>Suministro y colocacion de tapa ciega en luz lateral</t>
  </si>
  <si>
    <t>Ampliacion de acera de farmacia considerando desague</t>
  </si>
  <si>
    <t>Fraguache y pañete</t>
  </si>
  <si>
    <t>m3</t>
  </si>
  <si>
    <t>Confeccion de dintel</t>
  </si>
  <si>
    <t>Colocacion de bloques de 6" para ampliacion de local</t>
  </si>
  <si>
    <t>Desmonte de puerta hacia centro</t>
  </si>
  <si>
    <t>Desmonte ventanas salomonicas con celosias en aluminio y ventanas de madera</t>
  </si>
  <si>
    <t>Demolicion de muros exterior</t>
  </si>
  <si>
    <t>CPNA Zafarraya, Espaillat (10.60 m2)</t>
  </si>
  <si>
    <t>Pintura interior y techo</t>
  </si>
  <si>
    <t>Suministro e instalacion de puerta polimetal entrada</t>
  </si>
  <si>
    <t>Independizacion de interruptor para luz de farmacia</t>
  </si>
  <si>
    <t>Confeccion de dintel para puerta (con terminacion)</t>
  </si>
  <si>
    <t>Colocacion de bloques de 6´´</t>
  </si>
  <si>
    <t>Cantos y mochetas puerta</t>
  </si>
  <si>
    <t>Demolicion de pared de plywood (2.90 mts)</t>
  </si>
  <si>
    <t>CPNA Boca Ferrea, Espaillat (13.95 m2)</t>
  </si>
  <si>
    <t xml:space="preserve">Suministro e instalacion de colgadores de batas y suaper </t>
  </si>
  <si>
    <t>Suministro e instalacion de cortina enrollable (1.35 mts de ancho)</t>
  </si>
  <si>
    <t xml:space="preserve">Instalacion de extintores </t>
  </si>
  <si>
    <t>Instalación letreros pared y verja</t>
  </si>
  <si>
    <t>Pintura interior (incl. materiales)</t>
  </si>
  <si>
    <t>Pintura de protectores de hierro (incl. materiales)</t>
  </si>
  <si>
    <t>Iinstalacion de puerta polimetal de entrada (desmontada previamente)</t>
  </si>
  <si>
    <t>Suministro e instalación de lampara tipo secadora (inc. materiales)</t>
  </si>
  <si>
    <t>Confeccion de acera para entrada a farmacia (h=0.05 mts)</t>
  </si>
  <si>
    <t>Remozamiento de jardinera para confeccion de acera</t>
  </si>
  <si>
    <t>Desmonte de puerta polimetal</t>
  </si>
  <si>
    <t>Desmonte ventana proyectada y vidrio fijo</t>
  </si>
  <si>
    <t>Cantos y mochetas de puerta</t>
  </si>
  <si>
    <t>Fraguache y pañete de muros</t>
  </si>
  <si>
    <t>Colocacion de bloques de 6" para cierre de hueco de puerta</t>
  </si>
  <si>
    <t>Demolicion de muro para apertura de puerta</t>
  </si>
  <si>
    <t>Centro Diagnostico y Clinico Moca, Espaillat (16.05 m2)</t>
  </si>
  <si>
    <t>Suministro e instalacion de toldo frontal</t>
  </si>
  <si>
    <t>Suministro e instalación de llavín puño</t>
  </si>
  <si>
    <t>Instalación letreros pared</t>
  </si>
  <si>
    <t>Suministro e instalacion de letreros tipo pandereta</t>
  </si>
  <si>
    <t>Pintura interior y techo (incl. materiales)</t>
  </si>
  <si>
    <t>Reparacion de plomeria en el baño  (incl. materiales)</t>
  </si>
  <si>
    <t>Vertedero (inc. cerámicas, llave de chorro, etc)</t>
  </si>
  <si>
    <t>Sellado de ducha</t>
  </si>
  <si>
    <t>Suministro de materiales para instalación de tinaco</t>
  </si>
  <si>
    <t>Suministro e instalacion de ventana corrediza</t>
  </si>
  <si>
    <t>Suministro e instalacion de puerta polimetal de entrada</t>
  </si>
  <si>
    <t>Movilizacion de caja de breakers</t>
  </si>
  <si>
    <t>Confeccion de rampa</t>
  </si>
  <si>
    <t xml:space="preserve">Confeccion de acera frontal </t>
  </si>
  <si>
    <t>Confeccion de muro de vertedero en baño (h=0.20 mts)</t>
  </si>
  <si>
    <t xml:space="preserve">Desmonte de puerta enrollable </t>
  </si>
  <si>
    <t>Completivo de piso de porcelanato (incl. zocalo)</t>
  </si>
  <si>
    <t>Cantos y mochetas de ventanas y puertas</t>
  </si>
  <si>
    <t>Colocacion de bloques de 6" para cierre de huecos de puerta y ventanas</t>
  </si>
  <si>
    <t>Demolicion de muros (interiores y exteriores)</t>
  </si>
  <si>
    <t>CPNA Comunidad del Rio, La Vega (19.92 m2)</t>
  </si>
  <si>
    <t>TOTAL GASTOS DIRECTOS</t>
  </si>
  <si>
    <t>GASTOS INDIRECTOS</t>
  </si>
  <si>
    <t>Dirección Técnica y Responsabilidad</t>
  </si>
  <si>
    <t>C. D.</t>
  </si>
  <si>
    <t>Gastos Administrativos</t>
  </si>
  <si>
    <t xml:space="preserve">Seguros y Fianzas </t>
  </si>
  <si>
    <t>Pensión y Jubilación</t>
  </si>
  <si>
    <t>Transporte</t>
  </si>
  <si>
    <t>CODIA</t>
  </si>
  <si>
    <t>ITBIS (dirección técnica y responsabilidad)</t>
  </si>
  <si>
    <t>SUB-TOTAL</t>
  </si>
  <si>
    <t>Imprevistos</t>
  </si>
  <si>
    <t>TOTAL GASTOS</t>
  </si>
  <si>
    <t>Demolicion de muro para apertura de hueco de ventana lateral (1.20 x 1.02) (con terminacion)</t>
  </si>
  <si>
    <t>Demolicion de muro para apertura de puerta (con terminacion)</t>
  </si>
  <si>
    <t>Confeccion de escalon para entrada de la farmacia</t>
  </si>
  <si>
    <t>Cierre de hueco de puerta frontal y posterior en bloques</t>
  </si>
  <si>
    <t>Suministro e instalacion de ventanas salomonica celosias de aluminio (1 - 0.60 x 0.60)</t>
  </si>
  <si>
    <t>Aire Acondicionado</t>
  </si>
  <si>
    <t>Suministro e instalacion de aire acondicionado 24,000 BTU (incl. materiales)</t>
  </si>
  <si>
    <t>Suministro e instalacion de aire acondicionado 18,000 BTU (incl. materiales)</t>
  </si>
  <si>
    <t>Suministro e instalacion de aire acondicionado 12,000 BTU (incl. materiales)</t>
  </si>
  <si>
    <t>PRESUPUESTO ADECUACIÓN DE LOCALES PARA NUEVAS FARMACIAS DEL PUEBLO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</si>
</sst>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D$&quot;#,##0.00"/>
    <numFmt numFmtId="165" formatCode="_(* #,##0.00_);_(* \(#,##0.00\);_(* &quot;-&quot;??_);_(@_)"/>
    <numFmt numFmtId="166" formatCode="[$-1C0A]d&quot; de &quot;mmmm&quot; del &quot;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Lucida Sans"/>
      <family val="2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4"/>
      <color indexed="9"/>
      <name val="Lucida Sans"/>
      <family val="2"/>
    </font>
    <font>
      <sz val="14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sz val="12"/>
      <name val="Tahoma"/>
      <family val="2"/>
    </font>
    <font>
      <b/>
      <sz val="14"/>
      <color indexed="18"/>
      <name val="Tahoma"/>
      <family val="2"/>
    </font>
    <font>
      <sz val="14"/>
      <color indexed="10"/>
      <name val="Tahoma"/>
      <family val="2"/>
    </font>
    <font>
      <b/>
      <sz val="14"/>
      <name val="Tahoma"/>
      <family val="2"/>
    </font>
    <font>
      <sz val="9"/>
      <name val="Arial"/>
      <family val="2"/>
    </font>
    <font>
      <sz val="7"/>
      <name val="Lucida Handwriting"/>
      <family val="4"/>
    </font>
    <font>
      <sz val="8"/>
      <name val="Tahoma"/>
      <family val="2"/>
    </font>
    <font>
      <sz val="7"/>
      <name val="Lucida Sans"/>
      <family val="2"/>
    </font>
    <font>
      <sz val="10"/>
      <name val="Times New Roman"/>
      <family val="1"/>
    </font>
    <font>
      <b/>
      <sz val="7"/>
      <name val="Lucida Handwriting"/>
      <family val="4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165" fontId="2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1" applyFont="1" applyFill="1" applyBorder="1" applyAlignment="1">
      <alignment vertical="center"/>
    </xf>
    <xf numFmtId="0" fontId="3" fillId="0" borderId="0" xfId="0" applyFont="1"/>
    <xf numFmtId="2" fontId="2" fillId="0" borderId="0" xfId="0" applyNumberFormat="1" applyFont="1" applyFill="1" applyAlignment="1">
      <alignment horizontal="center" vertical="center"/>
    </xf>
    <xf numFmtId="40" fontId="2" fillId="0" borderId="0" xfId="1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5" fillId="0" borderId="0" xfId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4" fontId="10" fillId="2" borderId="1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3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/>
    <xf numFmtId="0" fontId="18" fillId="0" borderId="0" xfId="0" applyFont="1"/>
    <xf numFmtId="0" fontId="18" fillId="0" borderId="0" xfId="0" applyFont="1" applyFill="1"/>
    <xf numFmtId="40" fontId="18" fillId="0" borderId="0" xfId="0" applyNumberFormat="1" applyFont="1" applyFill="1"/>
    <xf numFmtId="0" fontId="4" fillId="0" borderId="0" xfId="0" applyFont="1" applyFill="1" applyAlignment="1">
      <alignment vertical="center"/>
    </xf>
    <xf numFmtId="2" fontId="2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165" fontId="2" fillId="4" borderId="0" xfId="1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65" fontId="2" fillId="4" borderId="0" xfId="1" applyFont="1" applyFill="1" applyBorder="1" applyAlignment="1">
      <alignment horizontal="right" vertical="center"/>
    </xf>
    <xf numFmtId="164" fontId="6" fillId="4" borderId="0" xfId="0" applyNumberFormat="1" applyFont="1" applyFill="1" applyAlignment="1">
      <alignment horizontal="right" vertical="center"/>
    </xf>
    <xf numFmtId="2" fontId="5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165" fontId="5" fillId="4" borderId="0" xfId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165" fontId="19" fillId="4" borderId="0" xfId="4" applyFont="1" applyFill="1" applyBorder="1" applyProtection="1"/>
    <xf numFmtId="0" fontId="7" fillId="4" borderId="0" xfId="0" applyFont="1" applyFill="1" applyBorder="1" applyAlignment="1">
      <alignment horizontal="left" vertical="center" wrapText="1"/>
    </xf>
    <xf numFmtId="165" fontId="19" fillId="4" borderId="0" xfId="4" applyFont="1" applyFill="1" applyBorder="1" applyAlignment="1" applyProtection="1">
      <alignment vertical="center"/>
    </xf>
    <xf numFmtId="0" fontId="19" fillId="4" borderId="0" xfId="9" applyFont="1" applyFill="1" applyBorder="1" applyAlignment="1" applyProtection="1">
      <alignment vertical="center"/>
    </xf>
    <xf numFmtId="165" fontId="19" fillId="4" borderId="0" xfId="4" applyFont="1" applyFill="1" applyBorder="1" applyAlignment="1" applyProtection="1">
      <alignment vertical="center"/>
      <protection locked="0"/>
    </xf>
    <xf numFmtId="0" fontId="20" fillId="0" borderId="0" xfId="9" applyFont="1" applyProtection="1"/>
    <xf numFmtId="0" fontId="21" fillId="0" borderId="0" xfId="9" applyFont="1" applyBorder="1" applyProtection="1"/>
    <xf numFmtId="165" fontId="21" fillId="0" borderId="0" xfId="4" applyFont="1" applyBorder="1" applyProtection="1"/>
    <xf numFmtId="165" fontId="21" fillId="0" borderId="0" xfId="4" applyFont="1" applyBorder="1" applyProtection="1">
      <protection locked="0"/>
    </xf>
    <xf numFmtId="40" fontId="21" fillId="0" borderId="0" xfId="9" applyNumberFormat="1" applyFont="1" applyBorder="1" applyProtection="1">
      <protection locked="0"/>
    </xf>
    <xf numFmtId="165" fontId="21" fillId="0" borderId="0" xfId="5" applyFont="1" applyBorder="1" applyProtection="1"/>
    <xf numFmtId="165" fontId="21" fillId="0" borderId="0" xfId="5" applyFont="1" applyBorder="1" applyProtection="1">
      <protection locked="0"/>
    </xf>
    <xf numFmtId="10" fontId="22" fillId="0" borderId="0" xfId="11" applyNumberFormat="1" applyFont="1" applyFill="1" applyBorder="1" applyAlignment="1" applyProtection="1">
      <alignment horizontal="right"/>
    </xf>
    <xf numFmtId="0" fontId="22" fillId="0" borderId="0" xfId="9" applyFont="1" applyBorder="1" applyAlignment="1" applyProtection="1">
      <alignment horizontal="center"/>
    </xf>
    <xf numFmtId="165" fontId="22" fillId="0" borderId="0" xfId="5" applyFont="1" applyBorder="1" applyProtection="1">
      <protection locked="0"/>
    </xf>
    <xf numFmtId="40" fontId="22" fillId="0" borderId="0" xfId="9" applyNumberFormat="1" applyFont="1" applyBorder="1" applyProtection="1">
      <protection locked="0"/>
    </xf>
    <xf numFmtId="165" fontId="22" fillId="0" borderId="0" xfId="9" applyNumberFormat="1" applyFont="1" applyBorder="1" applyAlignment="1" applyProtection="1">
      <alignment horizontal="center"/>
    </xf>
    <xf numFmtId="165" fontId="22" fillId="0" borderId="0" xfId="5" applyFont="1" applyFill="1" applyBorder="1" applyProtection="1">
      <protection locked="0"/>
    </xf>
    <xf numFmtId="10" fontId="21" fillId="0" borderId="0" xfId="11" applyNumberFormat="1" applyFont="1" applyFill="1" applyBorder="1" applyAlignment="1" applyProtection="1">
      <alignment horizontal="right"/>
    </xf>
    <xf numFmtId="165" fontId="21" fillId="0" borderId="0" xfId="9" applyNumberFormat="1" applyFont="1" applyBorder="1" applyAlignment="1" applyProtection="1">
      <alignment horizontal="center"/>
    </xf>
    <xf numFmtId="165" fontId="21" fillId="0" borderId="0" xfId="9" applyNumberFormat="1" applyFont="1" applyBorder="1" applyAlignment="1" applyProtection="1">
      <alignment horizontal="center"/>
      <protection locked="0"/>
    </xf>
    <xf numFmtId="0" fontId="23" fillId="0" borderId="0" xfId="9" applyFont="1" applyBorder="1" applyProtection="1"/>
    <xf numFmtId="165" fontId="19" fillId="0" borderId="0" xfId="4" applyFont="1" applyBorder="1" applyProtection="1"/>
    <xf numFmtId="0" fontId="19" fillId="0" borderId="0" xfId="9" applyFont="1" applyBorder="1" applyProtection="1"/>
    <xf numFmtId="165" fontId="19" fillId="0" borderId="0" xfId="4" applyFont="1" applyBorder="1" applyProtection="1">
      <protection locked="0"/>
    </xf>
    <xf numFmtId="40" fontId="23" fillId="0" borderId="0" xfId="4" applyNumberFormat="1" applyFont="1" applyBorder="1" applyProtection="1">
      <protection locked="0"/>
    </xf>
    <xf numFmtId="0" fontId="9" fillId="0" borderId="0" xfId="9"/>
    <xf numFmtId="0" fontId="23" fillId="0" borderId="0" xfId="9" applyFont="1" applyBorder="1"/>
    <xf numFmtId="165" fontId="19" fillId="0" borderId="0" xfId="4" applyFont="1" applyBorder="1"/>
    <xf numFmtId="0" fontId="19" fillId="0" borderId="0" xfId="9" applyFont="1" applyBorder="1"/>
    <xf numFmtId="40" fontId="23" fillId="0" borderId="0" xfId="4" applyNumberFormat="1" applyFont="1" applyBorder="1"/>
    <xf numFmtId="0" fontId="23" fillId="5" borderId="0" xfId="9" applyFont="1" applyFill="1" applyBorder="1"/>
    <xf numFmtId="0" fontId="7" fillId="6" borderId="0" xfId="0" applyFont="1" applyFill="1" applyBorder="1" applyAlignment="1">
      <alignment horizontal="left" vertical="center" wrapText="1"/>
    </xf>
    <xf numFmtId="165" fontId="19" fillId="5" borderId="0" xfId="4" applyFont="1" applyFill="1" applyBorder="1" applyAlignment="1">
      <alignment vertical="center"/>
    </xf>
    <xf numFmtId="0" fontId="19" fillId="5" borderId="0" xfId="9" applyFont="1" applyFill="1" applyBorder="1" applyAlignment="1">
      <alignment vertical="center"/>
    </xf>
    <xf numFmtId="0" fontId="7" fillId="4" borderId="0" xfId="0" applyFont="1" applyFill="1" applyAlignment="1">
      <alignment horizontal="left" vertical="center" wrapText="1"/>
    </xf>
    <xf numFmtId="164" fontId="7" fillId="6" borderId="0" xfId="0" applyNumberFormat="1" applyFont="1" applyFill="1" applyAlignment="1">
      <alignment horizontal="right" vertical="center"/>
    </xf>
    <xf numFmtId="0" fontId="17" fillId="0" borderId="0" xfId="3" applyFont="1" applyAlignment="1">
      <alignment horizontal="center" vertical="center" wrapText="1"/>
    </xf>
    <xf numFmtId="166" fontId="14" fillId="0" borderId="0" xfId="0" applyNumberFormat="1" applyFont="1" applyAlignment="1">
      <alignment horizontal="center"/>
    </xf>
  </cellXfs>
  <cellStyles count="13">
    <cellStyle name="Comma 2" xfId="4"/>
    <cellStyle name="Comma 2 2" xfId="5"/>
    <cellStyle name="Millares" xfId="1" builtinId="3"/>
    <cellStyle name="Millares 2" xfId="6"/>
    <cellStyle name="Millares 3" xfId="7"/>
    <cellStyle name="Normal" xfId="0" builtinId="0"/>
    <cellStyle name="Normal 2" xfId="2"/>
    <cellStyle name="Normal 2 2" xfId="8"/>
    <cellStyle name="Normal 3" xfId="3"/>
    <cellStyle name="Normal 4" xfId="9"/>
    <cellStyle name="Percent 2" xfId="10"/>
    <cellStyle name="Percent 2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82"/>
  <sheetViews>
    <sheetView tabSelected="1" view="pageBreakPreview" topLeftCell="A31" zoomScale="90" zoomScaleNormal="100" zoomScaleSheetLayoutView="90" workbookViewId="0">
      <selection activeCell="A45" sqref="A45:XFD46"/>
    </sheetView>
  </sheetViews>
  <sheetFormatPr baseColWidth="10" defaultRowHeight="15" x14ac:dyDescent="0.25"/>
  <cols>
    <col min="1" max="1" width="9.7109375" customWidth="1"/>
    <col min="2" max="2" width="87.42578125" customWidth="1"/>
    <col min="3" max="3" width="10.7109375" bestFit="1" customWidth="1"/>
    <col min="4" max="4" width="10.5703125" style="1" bestFit="1" customWidth="1"/>
    <col min="5" max="5" width="19.28515625" customWidth="1"/>
    <col min="6" max="6" width="22" bestFit="1" customWidth="1"/>
  </cols>
  <sheetData>
    <row r="5" spans="1:6" ht="40.5" customHeight="1" x14ac:dyDescent="0.25">
      <c r="A5" s="80" t="s">
        <v>67</v>
      </c>
      <c r="B5" s="80"/>
      <c r="C5" s="80"/>
      <c r="D5" s="80"/>
      <c r="E5" s="80"/>
      <c r="F5" s="80"/>
    </row>
    <row r="6" spans="1:6" ht="18" x14ac:dyDescent="0.25">
      <c r="A6" s="26"/>
      <c r="B6" s="25"/>
      <c r="C6" s="24"/>
      <c r="D6" s="24"/>
      <c r="E6" s="81"/>
      <c r="F6" s="81"/>
    </row>
    <row r="7" spans="1:6" ht="19.5" thickBot="1" x14ac:dyDescent="0.35">
      <c r="A7" s="23"/>
      <c r="B7" s="22" t="s">
        <v>66</v>
      </c>
      <c r="C7" s="21"/>
      <c r="D7" s="21"/>
      <c r="E7" s="20"/>
      <c r="F7" s="20"/>
    </row>
    <row r="8" spans="1:6" ht="18" x14ac:dyDescent="0.25">
      <c r="A8" s="19" t="s">
        <v>65</v>
      </c>
      <c r="B8" s="18" t="s">
        <v>64</v>
      </c>
      <c r="C8" s="18" t="s">
        <v>63</v>
      </c>
      <c r="D8" s="18" t="s">
        <v>62</v>
      </c>
      <c r="E8" s="18" t="s">
        <v>61</v>
      </c>
      <c r="F8" s="17" t="s">
        <v>60</v>
      </c>
    </row>
    <row r="9" spans="1:6" ht="18" x14ac:dyDescent="0.25">
      <c r="A9" s="31"/>
      <c r="B9" s="32" t="s">
        <v>59</v>
      </c>
      <c r="C9" s="33"/>
      <c r="D9" s="34"/>
      <c r="E9" s="35"/>
      <c r="F9" s="36">
        <f>SUBTOTAL(9,F10:F17)</f>
        <v>0</v>
      </c>
    </row>
    <row r="10" spans="1:6" ht="15.75" x14ac:dyDescent="0.25">
      <c r="A10" s="13">
        <f>+A7+0.01</f>
        <v>0.01</v>
      </c>
      <c r="B10" s="12" t="s">
        <v>58</v>
      </c>
      <c r="C10" s="11">
        <v>0.18</v>
      </c>
      <c r="D10" s="10" t="s">
        <v>19</v>
      </c>
      <c r="E10" s="9"/>
      <c r="F10" s="8">
        <f t="shared" ref="F10:F17" si="0">+C10*E10</f>
        <v>0</v>
      </c>
    </row>
    <row r="11" spans="1:6" ht="15.75" x14ac:dyDescent="0.25">
      <c r="A11" s="13">
        <f t="shared" ref="A11:A17" si="1">+A10+0.01</f>
        <v>0.02</v>
      </c>
      <c r="B11" s="12" t="s">
        <v>57</v>
      </c>
      <c r="C11" s="11">
        <v>1.58</v>
      </c>
      <c r="D11" s="10" t="s">
        <v>19</v>
      </c>
      <c r="E11" s="9"/>
      <c r="F11" s="8">
        <f t="shared" si="0"/>
        <v>0</v>
      </c>
    </row>
    <row r="12" spans="1:6" ht="15.75" x14ac:dyDescent="0.25">
      <c r="A12" s="13">
        <f t="shared" si="1"/>
        <v>0.03</v>
      </c>
      <c r="B12" s="12" t="s">
        <v>56</v>
      </c>
      <c r="C12" s="11">
        <v>1</v>
      </c>
      <c r="D12" s="10" t="s">
        <v>0</v>
      </c>
      <c r="E12" s="9"/>
      <c r="F12" s="8">
        <f t="shared" si="0"/>
        <v>0</v>
      </c>
    </row>
    <row r="13" spans="1:6" ht="15.75" x14ac:dyDescent="0.25">
      <c r="A13" s="13">
        <f t="shared" si="1"/>
        <v>0.04</v>
      </c>
      <c r="B13" s="12" t="s">
        <v>55</v>
      </c>
      <c r="C13" s="11">
        <f>+(2.04*2.9)+(2*1.35*2.9)</f>
        <v>13.745999999999999</v>
      </c>
      <c r="D13" s="10" t="s">
        <v>19</v>
      </c>
      <c r="E13" s="9"/>
      <c r="F13" s="8">
        <f t="shared" si="0"/>
        <v>0</v>
      </c>
    </row>
    <row r="14" spans="1:6" ht="15.75" x14ac:dyDescent="0.25">
      <c r="A14" s="13">
        <f t="shared" si="1"/>
        <v>0.05</v>
      </c>
      <c r="B14" s="12" t="s">
        <v>54</v>
      </c>
      <c r="C14" s="11">
        <f>+C13*2</f>
        <v>27.491999999999997</v>
      </c>
      <c r="D14" s="10" t="s">
        <v>19</v>
      </c>
      <c r="E14" s="9"/>
      <c r="F14" s="8">
        <f t="shared" si="0"/>
        <v>0</v>
      </c>
    </row>
    <row r="15" spans="1:6" ht="15.75" x14ac:dyDescent="0.25">
      <c r="A15" s="13">
        <f t="shared" si="1"/>
        <v>6.0000000000000005E-2</v>
      </c>
      <c r="B15" s="12" t="s">
        <v>53</v>
      </c>
      <c r="C15" s="11">
        <f>+(2.04*1.35)</f>
        <v>2.7540000000000004</v>
      </c>
      <c r="D15" s="10" t="s">
        <v>19</v>
      </c>
      <c r="E15" s="9"/>
      <c r="F15" s="8">
        <f t="shared" si="0"/>
        <v>0</v>
      </c>
    </row>
    <row r="16" spans="1:6" ht="15.75" x14ac:dyDescent="0.25">
      <c r="A16" s="13">
        <f t="shared" si="1"/>
        <v>7.0000000000000007E-2</v>
      </c>
      <c r="B16" s="12" t="s">
        <v>52</v>
      </c>
      <c r="C16" s="11">
        <f>+C15</f>
        <v>2.7540000000000004</v>
      </c>
      <c r="D16" s="10" t="s">
        <v>19</v>
      </c>
      <c r="E16" s="9"/>
      <c r="F16" s="8">
        <f t="shared" si="0"/>
        <v>0</v>
      </c>
    </row>
    <row r="17" spans="1:6" ht="15.75" x14ac:dyDescent="0.25">
      <c r="A17" s="13">
        <f t="shared" si="1"/>
        <v>0.08</v>
      </c>
      <c r="B17" s="12" t="s">
        <v>51</v>
      </c>
      <c r="C17" s="11">
        <f>+(1.35+2.04+1.35)*1.5</f>
        <v>7.11</v>
      </c>
      <c r="D17" s="10" t="s">
        <v>19</v>
      </c>
      <c r="E17" s="9"/>
      <c r="F17" s="8">
        <f t="shared" si="0"/>
        <v>0</v>
      </c>
    </row>
    <row r="18" spans="1:6" ht="15.75" x14ac:dyDescent="0.25">
      <c r="A18" s="37"/>
      <c r="B18" s="42" t="s">
        <v>50</v>
      </c>
      <c r="C18" s="39"/>
      <c r="D18" s="40"/>
      <c r="E18" s="41"/>
      <c r="F18" s="36">
        <f>SUBTOTAL(9,F19:F23)</f>
        <v>0</v>
      </c>
    </row>
    <row r="19" spans="1:6" ht="15.75" x14ac:dyDescent="0.25">
      <c r="A19" s="13">
        <f>A17+0.01</f>
        <v>0.09</v>
      </c>
      <c r="B19" s="12" t="s">
        <v>49</v>
      </c>
      <c r="C19" s="11">
        <v>1</v>
      </c>
      <c r="D19" s="10" t="s">
        <v>0</v>
      </c>
      <c r="E19" s="9"/>
      <c r="F19" s="8">
        <f>+C19*E19</f>
        <v>0</v>
      </c>
    </row>
    <row r="20" spans="1:6" ht="15.75" x14ac:dyDescent="0.25">
      <c r="A20" s="13">
        <f>+A19+0.01</f>
        <v>9.9999999999999992E-2</v>
      </c>
      <c r="B20" s="12" t="s">
        <v>48</v>
      </c>
      <c r="C20" s="11">
        <v>1</v>
      </c>
      <c r="D20" s="10" t="s">
        <v>0</v>
      </c>
      <c r="E20" s="9"/>
      <c r="F20" s="8">
        <f>+C20*E20</f>
        <v>0</v>
      </c>
    </row>
    <row r="21" spans="1:6" ht="15.75" x14ac:dyDescent="0.25">
      <c r="A21" s="13">
        <f>+A20+0.01</f>
        <v>0.10999999999999999</v>
      </c>
      <c r="B21" s="12" t="s">
        <v>47</v>
      </c>
      <c r="C21" s="11">
        <v>1</v>
      </c>
      <c r="D21" s="10" t="s">
        <v>0</v>
      </c>
      <c r="E21" s="9"/>
      <c r="F21" s="8">
        <f>+C21*E21</f>
        <v>0</v>
      </c>
    </row>
    <row r="22" spans="1:6" ht="15.75" x14ac:dyDescent="0.25">
      <c r="A22" s="13">
        <f>+A21+0.01</f>
        <v>0.11999999999999998</v>
      </c>
      <c r="B22" s="12" t="s">
        <v>46</v>
      </c>
      <c r="C22" s="11">
        <v>1</v>
      </c>
      <c r="D22" s="10" t="s">
        <v>0</v>
      </c>
      <c r="E22" s="9"/>
      <c r="F22" s="8">
        <f>+C22*E22</f>
        <v>0</v>
      </c>
    </row>
    <row r="23" spans="1:6" ht="15.75" x14ac:dyDescent="0.25">
      <c r="A23" s="13">
        <f>+A22+0.01</f>
        <v>0.12999999999999998</v>
      </c>
      <c r="B23" s="12" t="s">
        <v>45</v>
      </c>
      <c r="C23" s="11">
        <v>1</v>
      </c>
      <c r="D23" s="10" t="s">
        <v>0</v>
      </c>
      <c r="E23" s="9"/>
      <c r="F23" s="8">
        <f>+C23*E23</f>
        <v>0</v>
      </c>
    </row>
    <row r="24" spans="1:6" ht="15.75" x14ac:dyDescent="0.25">
      <c r="A24" s="37"/>
      <c r="B24" s="38" t="s">
        <v>44</v>
      </c>
      <c r="C24" s="39"/>
      <c r="D24" s="40"/>
      <c r="E24" s="41"/>
      <c r="F24" s="36">
        <f>SUBTOTAL(9,F25:F35)</f>
        <v>0</v>
      </c>
    </row>
    <row r="25" spans="1:6" ht="15.75" x14ac:dyDescent="0.25">
      <c r="A25" s="13">
        <f>+A23+0.01</f>
        <v>0.13999999999999999</v>
      </c>
      <c r="B25" s="12" t="s">
        <v>43</v>
      </c>
      <c r="C25" s="11">
        <v>1</v>
      </c>
      <c r="D25" s="10" t="s">
        <v>0</v>
      </c>
      <c r="E25" s="9"/>
      <c r="F25" s="8">
        <f t="shared" ref="F25:F35" si="2">+C25*E25</f>
        <v>0</v>
      </c>
    </row>
    <row r="26" spans="1:6" ht="15.75" x14ac:dyDescent="0.25">
      <c r="A26" s="13">
        <f t="shared" ref="A26:A35" si="3">+A25+0.01</f>
        <v>0.15</v>
      </c>
      <c r="B26" s="12" t="s">
        <v>42</v>
      </c>
      <c r="C26" s="11">
        <v>1</v>
      </c>
      <c r="D26" s="10" t="s">
        <v>5</v>
      </c>
      <c r="E26" s="9"/>
      <c r="F26" s="8">
        <f t="shared" si="2"/>
        <v>0</v>
      </c>
    </row>
    <row r="27" spans="1:6" ht="15.75" x14ac:dyDescent="0.25">
      <c r="A27" s="13">
        <f t="shared" si="3"/>
        <v>0.16</v>
      </c>
      <c r="B27" s="12" t="s">
        <v>41</v>
      </c>
      <c r="C27" s="11">
        <v>1</v>
      </c>
      <c r="D27" s="10" t="s">
        <v>5</v>
      </c>
      <c r="E27" s="9"/>
      <c r="F27" s="8">
        <f t="shared" si="2"/>
        <v>0</v>
      </c>
    </row>
    <row r="28" spans="1:6" ht="15.75" x14ac:dyDescent="0.25">
      <c r="A28" s="13">
        <f t="shared" si="3"/>
        <v>0.17</v>
      </c>
      <c r="B28" s="12" t="s">
        <v>40</v>
      </c>
      <c r="C28" s="11">
        <v>2</v>
      </c>
      <c r="D28" s="10" t="s">
        <v>5</v>
      </c>
      <c r="E28" s="9"/>
      <c r="F28" s="8">
        <f t="shared" si="2"/>
        <v>0</v>
      </c>
    </row>
    <row r="29" spans="1:6" ht="15.75" x14ac:dyDescent="0.25">
      <c r="A29" s="13">
        <f t="shared" si="3"/>
        <v>0.18000000000000002</v>
      </c>
      <c r="B29" s="15" t="s">
        <v>39</v>
      </c>
      <c r="C29" s="11">
        <v>3</v>
      </c>
      <c r="D29" s="10" t="s">
        <v>5</v>
      </c>
      <c r="E29" s="9"/>
      <c r="F29" s="8">
        <f t="shared" si="2"/>
        <v>0</v>
      </c>
    </row>
    <row r="30" spans="1:6" ht="15.75" x14ac:dyDescent="0.25">
      <c r="A30" s="13">
        <f t="shared" si="3"/>
        <v>0.19000000000000003</v>
      </c>
      <c r="B30" s="12" t="s">
        <v>38</v>
      </c>
      <c r="C30" s="11">
        <v>1</v>
      </c>
      <c r="D30" s="10" t="s">
        <v>0</v>
      </c>
      <c r="E30" s="9"/>
      <c r="F30" s="8">
        <f t="shared" si="2"/>
        <v>0</v>
      </c>
    </row>
    <row r="31" spans="1:6" ht="15.75" x14ac:dyDescent="0.25">
      <c r="A31" s="13">
        <f t="shared" si="3"/>
        <v>0.20000000000000004</v>
      </c>
      <c r="B31" s="12" t="s">
        <v>37</v>
      </c>
      <c r="C31" s="11">
        <v>3</v>
      </c>
      <c r="D31" s="10" t="s">
        <v>0</v>
      </c>
      <c r="E31" s="9"/>
      <c r="F31" s="8">
        <f t="shared" si="2"/>
        <v>0</v>
      </c>
    </row>
    <row r="32" spans="1:6" ht="15.75" x14ac:dyDescent="0.25">
      <c r="A32" s="13">
        <f t="shared" si="3"/>
        <v>0.21000000000000005</v>
      </c>
      <c r="B32" s="12" t="s">
        <v>36</v>
      </c>
      <c r="C32" s="11">
        <v>2</v>
      </c>
      <c r="D32" s="10" t="s">
        <v>5</v>
      </c>
      <c r="E32" s="9"/>
      <c r="F32" s="8">
        <f t="shared" si="2"/>
        <v>0</v>
      </c>
    </row>
    <row r="33" spans="1:6" ht="15.75" x14ac:dyDescent="0.25">
      <c r="A33" s="13">
        <f t="shared" si="3"/>
        <v>0.22000000000000006</v>
      </c>
      <c r="B33" s="12" t="s">
        <v>35</v>
      </c>
      <c r="C33" s="11">
        <v>1</v>
      </c>
      <c r="D33" s="10" t="s">
        <v>0</v>
      </c>
      <c r="E33" s="9"/>
      <c r="F33" s="8">
        <f t="shared" si="2"/>
        <v>0</v>
      </c>
    </row>
    <row r="34" spans="1:6" ht="15.75" x14ac:dyDescent="0.25">
      <c r="A34" s="13">
        <f t="shared" si="3"/>
        <v>0.23000000000000007</v>
      </c>
      <c r="B34" s="15" t="s">
        <v>34</v>
      </c>
      <c r="C34" s="11">
        <v>1</v>
      </c>
      <c r="D34" s="10" t="s">
        <v>0</v>
      </c>
      <c r="E34" s="9"/>
      <c r="F34" s="8">
        <f t="shared" si="2"/>
        <v>0</v>
      </c>
    </row>
    <row r="35" spans="1:6" ht="15.75" x14ac:dyDescent="0.25">
      <c r="A35" s="13">
        <f t="shared" si="3"/>
        <v>0.24000000000000007</v>
      </c>
      <c r="B35" s="12" t="s">
        <v>33</v>
      </c>
      <c r="C35" s="11">
        <v>1</v>
      </c>
      <c r="D35" s="10" t="s">
        <v>0</v>
      </c>
      <c r="E35" s="9"/>
      <c r="F35" s="8">
        <f t="shared" si="2"/>
        <v>0</v>
      </c>
    </row>
    <row r="36" spans="1:6" ht="15.75" x14ac:dyDescent="0.25">
      <c r="A36" s="37"/>
      <c r="B36" s="38" t="s">
        <v>32</v>
      </c>
      <c r="C36" s="39"/>
      <c r="D36" s="40"/>
      <c r="E36" s="41"/>
      <c r="F36" s="36">
        <f>SUBTOTAL(9,F37:F42)</f>
        <v>0</v>
      </c>
    </row>
    <row r="37" spans="1:6" ht="15.75" x14ac:dyDescent="0.25">
      <c r="A37" s="13">
        <f>A35+0.01</f>
        <v>0.25000000000000006</v>
      </c>
      <c r="B37" s="12" t="s">
        <v>31</v>
      </c>
      <c r="C37" s="11">
        <v>1</v>
      </c>
      <c r="D37" s="10" t="s">
        <v>5</v>
      </c>
      <c r="E37" s="9"/>
      <c r="F37" s="8">
        <f t="shared" ref="F37:F42" si="4">+C37*E37</f>
        <v>0</v>
      </c>
    </row>
    <row r="38" spans="1:6" ht="15.75" x14ac:dyDescent="0.25">
      <c r="A38" s="13">
        <f>+A37+0.01</f>
        <v>0.26000000000000006</v>
      </c>
      <c r="B38" s="12" t="s">
        <v>30</v>
      </c>
      <c r="C38" s="11">
        <v>14</v>
      </c>
      <c r="D38" s="10" t="s">
        <v>29</v>
      </c>
      <c r="E38" s="9"/>
      <c r="F38" s="8">
        <f t="shared" si="4"/>
        <v>0</v>
      </c>
    </row>
    <row r="39" spans="1:6" ht="15.75" x14ac:dyDescent="0.25">
      <c r="A39" s="13">
        <f>+A38+0.01</f>
        <v>0.27000000000000007</v>
      </c>
      <c r="B39" s="12" t="s">
        <v>28</v>
      </c>
      <c r="C39" s="11">
        <v>1</v>
      </c>
      <c r="D39" s="10" t="s">
        <v>0</v>
      </c>
      <c r="E39" s="9"/>
      <c r="F39" s="8">
        <f t="shared" si="4"/>
        <v>0</v>
      </c>
    </row>
    <row r="40" spans="1:6" ht="15.75" x14ac:dyDescent="0.25">
      <c r="A40" s="13">
        <f>+A39+0.01</f>
        <v>0.28000000000000008</v>
      </c>
      <c r="B40" s="12" t="s">
        <v>27</v>
      </c>
      <c r="C40" s="11">
        <v>1</v>
      </c>
      <c r="D40" s="10" t="s">
        <v>5</v>
      </c>
      <c r="E40" s="9"/>
      <c r="F40" s="8">
        <f t="shared" si="4"/>
        <v>0</v>
      </c>
    </row>
    <row r="41" spans="1:6" ht="15.75" x14ac:dyDescent="0.25">
      <c r="A41" s="13">
        <f>+A40+0.01</f>
        <v>0.29000000000000009</v>
      </c>
      <c r="B41" s="12" t="s">
        <v>26</v>
      </c>
      <c r="C41" s="11">
        <v>1</v>
      </c>
      <c r="D41" s="10" t="s">
        <v>5</v>
      </c>
      <c r="E41" s="9"/>
      <c r="F41" s="8">
        <f t="shared" si="4"/>
        <v>0</v>
      </c>
    </row>
    <row r="42" spans="1:6" ht="15.75" x14ac:dyDescent="0.25">
      <c r="A42" s="13">
        <f>+A41+0.01</f>
        <v>0.3000000000000001</v>
      </c>
      <c r="B42" s="12" t="s">
        <v>25</v>
      </c>
      <c r="C42" s="11">
        <v>1</v>
      </c>
      <c r="D42" s="10" t="s">
        <v>5</v>
      </c>
      <c r="E42" s="9"/>
      <c r="F42" s="8">
        <f t="shared" si="4"/>
        <v>0</v>
      </c>
    </row>
    <row r="43" spans="1:6" ht="15.75" x14ac:dyDescent="0.25">
      <c r="A43" s="37"/>
      <c r="B43" s="38" t="s">
        <v>183</v>
      </c>
      <c r="C43" s="39"/>
      <c r="D43" s="40"/>
      <c r="E43" s="41"/>
      <c r="F43" s="36">
        <f>SUBTOTAL(9,F44)</f>
        <v>0</v>
      </c>
    </row>
    <row r="44" spans="1:6" ht="15.75" x14ac:dyDescent="0.25">
      <c r="A44" s="13">
        <f>+A42+0.01</f>
        <v>0.31000000000000011</v>
      </c>
      <c r="B44" s="12" t="s">
        <v>185</v>
      </c>
      <c r="C44" s="11">
        <v>1</v>
      </c>
      <c r="D44" s="10" t="s">
        <v>5</v>
      </c>
      <c r="E44" s="9"/>
      <c r="F44" s="8">
        <f>+C44*E44</f>
        <v>0</v>
      </c>
    </row>
    <row r="45" spans="1:6" ht="15.75" x14ac:dyDescent="0.25">
      <c r="A45" s="37"/>
      <c r="B45" s="32" t="s">
        <v>24</v>
      </c>
      <c r="C45" s="39"/>
      <c r="D45" s="40"/>
      <c r="E45" s="41"/>
      <c r="F45" s="36">
        <f>SUBTOTAL(9,F46:F65)</f>
        <v>0</v>
      </c>
    </row>
    <row r="46" spans="1:6" ht="15.75" x14ac:dyDescent="0.25">
      <c r="A46" s="13">
        <f>+A44+0.01</f>
        <v>0.32000000000000012</v>
      </c>
      <c r="B46" s="12" t="s">
        <v>23</v>
      </c>
      <c r="C46" s="11">
        <v>1</v>
      </c>
      <c r="D46" s="10" t="s">
        <v>0</v>
      </c>
      <c r="E46" s="9"/>
      <c r="F46" s="8">
        <f t="shared" ref="F46:F65" si="5">+C46*E46</f>
        <v>0</v>
      </c>
    </row>
    <row r="47" spans="1:6" ht="15.75" x14ac:dyDescent="0.25">
      <c r="A47" s="13">
        <f t="shared" ref="A47:A65" si="6">+A46+0.01</f>
        <v>0.33000000000000013</v>
      </c>
      <c r="B47" s="12" t="s">
        <v>22</v>
      </c>
      <c r="C47" s="11">
        <v>1</v>
      </c>
      <c r="D47" s="10" t="s">
        <v>0</v>
      </c>
      <c r="E47" s="9"/>
      <c r="F47" s="8">
        <f t="shared" si="5"/>
        <v>0</v>
      </c>
    </row>
    <row r="48" spans="1:6" ht="15.75" x14ac:dyDescent="0.25">
      <c r="A48" s="13">
        <f t="shared" si="6"/>
        <v>0.34000000000000014</v>
      </c>
      <c r="B48" s="15" t="s">
        <v>21</v>
      </c>
      <c r="C48" s="11">
        <v>1</v>
      </c>
      <c r="D48" s="10" t="s">
        <v>0</v>
      </c>
      <c r="E48" s="9"/>
      <c r="F48" s="8">
        <f t="shared" si="5"/>
        <v>0</v>
      </c>
    </row>
    <row r="49" spans="1:6" ht="15.75" x14ac:dyDescent="0.25">
      <c r="A49" s="13">
        <f t="shared" si="6"/>
        <v>0.35000000000000014</v>
      </c>
      <c r="B49" s="12" t="s">
        <v>20</v>
      </c>
      <c r="C49" s="11">
        <v>15</v>
      </c>
      <c r="D49" s="10" t="s">
        <v>19</v>
      </c>
      <c r="E49" s="9"/>
      <c r="F49" s="8">
        <f t="shared" si="5"/>
        <v>0</v>
      </c>
    </row>
    <row r="50" spans="1:6" ht="15.75" x14ac:dyDescent="0.25">
      <c r="A50" s="13">
        <f t="shared" si="6"/>
        <v>0.36000000000000015</v>
      </c>
      <c r="B50" s="12" t="s">
        <v>18</v>
      </c>
      <c r="C50" s="11">
        <v>2</v>
      </c>
      <c r="D50" s="10" t="s">
        <v>5</v>
      </c>
      <c r="E50" s="9"/>
      <c r="F50" s="8">
        <f t="shared" si="5"/>
        <v>0</v>
      </c>
    </row>
    <row r="51" spans="1:6" ht="15.75" x14ac:dyDescent="0.25">
      <c r="A51" s="13">
        <f t="shared" si="6"/>
        <v>0.37000000000000016</v>
      </c>
      <c r="B51" s="12" t="s">
        <v>17</v>
      </c>
      <c r="C51" s="11">
        <v>1</v>
      </c>
      <c r="D51" s="10" t="s">
        <v>5</v>
      </c>
      <c r="E51" s="9"/>
      <c r="F51" s="8">
        <f t="shared" si="5"/>
        <v>0</v>
      </c>
    </row>
    <row r="52" spans="1:6" ht="15.75" x14ac:dyDescent="0.25">
      <c r="A52" s="13">
        <f t="shared" si="6"/>
        <v>0.38000000000000017</v>
      </c>
      <c r="B52" s="12" t="s">
        <v>16</v>
      </c>
      <c r="C52" s="11">
        <v>1</v>
      </c>
      <c r="D52" s="10" t="s">
        <v>0</v>
      </c>
      <c r="E52" s="9"/>
      <c r="F52" s="8">
        <f t="shared" si="5"/>
        <v>0</v>
      </c>
    </row>
    <row r="53" spans="1:6" ht="15.75" x14ac:dyDescent="0.25">
      <c r="A53" s="13">
        <f t="shared" si="6"/>
        <v>0.39000000000000018</v>
      </c>
      <c r="B53" s="12" t="s">
        <v>15</v>
      </c>
      <c r="C53" s="11">
        <v>1</v>
      </c>
      <c r="D53" s="10" t="s">
        <v>0</v>
      </c>
      <c r="E53" s="9"/>
      <c r="F53" s="8">
        <f t="shared" si="5"/>
        <v>0</v>
      </c>
    </row>
    <row r="54" spans="1:6" ht="15.75" x14ac:dyDescent="0.25">
      <c r="A54" s="13">
        <f t="shared" si="6"/>
        <v>0.40000000000000019</v>
      </c>
      <c r="B54" s="12" t="s">
        <v>14</v>
      </c>
      <c r="C54" s="11">
        <v>2</v>
      </c>
      <c r="D54" s="10" t="s">
        <v>5</v>
      </c>
      <c r="E54" s="9"/>
      <c r="F54" s="8">
        <f t="shared" si="5"/>
        <v>0</v>
      </c>
    </row>
    <row r="55" spans="1:6" ht="15.75" x14ac:dyDescent="0.25">
      <c r="A55" s="13">
        <f t="shared" si="6"/>
        <v>0.4100000000000002</v>
      </c>
      <c r="B55" s="12" t="s">
        <v>13</v>
      </c>
      <c r="C55" s="11">
        <v>1</v>
      </c>
      <c r="D55" s="10" t="s">
        <v>5</v>
      </c>
      <c r="E55" s="9"/>
      <c r="F55" s="8">
        <f t="shared" si="5"/>
        <v>0</v>
      </c>
    </row>
    <row r="56" spans="1:6" ht="15.75" x14ac:dyDescent="0.25">
      <c r="A56" s="13">
        <f t="shared" si="6"/>
        <v>0.42000000000000021</v>
      </c>
      <c r="B56" s="12" t="s">
        <v>12</v>
      </c>
      <c r="C56" s="11">
        <v>1</v>
      </c>
      <c r="D56" s="10" t="s">
        <v>5</v>
      </c>
      <c r="E56" s="9"/>
      <c r="F56" s="8">
        <f t="shared" si="5"/>
        <v>0</v>
      </c>
    </row>
    <row r="57" spans="1:6" ht="15.75" x14ac:dyDescent="0.25">
      <c r="A57" s="13">
        <f t="shared" si="6"/>
        <v>0.43000000000000022</v>
      </c>
      <c r="B57" s="12" t="s">
        <v>11</v>
      </c>
      <c r="C57" s="11">
        <v>1</v>
      </c>
      <c r="D57" s="10" t="s">
        <v>5</v>
      </c>
      <c r="E57" s="9"/>
      <c r="F57" s="8">
        <f t="shared" si="5"/>
        <v>0</v>
      </c>
    </row>
    <row r="58" spans="1:6" ht="15.75" x14ac:dyDescent="0.25">
      <c r="A58" s="13">
        <f t="shared" si="6"/>
        <v>0.44000000000000022</v>
      </c>
      <c r="B58" s="15" t="s">
        <v>10</v>
      </c>
      <c r="C58" s="11">
        <v>1</v>
      </c>
      <c r="D58" s="10" t="s">
        <v>5</v>
      </c>
      <c r="E58" s="9"/>
      <c r="F58" s="8">
        <f t="shared" si="5"/>
        <v>0</v>
      </c>
    </row>
    <row r="59" spans="1:6" ht="15.75" x14ac:dyDescent="0.25">
      <c r="A59" s="13">
        <f t="shared" si="6"/>
        <v>0.45000000000000023</v>
      </c>
      <c r="B59" s="14" t="s">
        <v>9</v>
      </c>
      <c r="C59" s="11">
        <v>1</v>
      </c>
      <c r="D59" s="10" t="s">
        <v>5</v>
      </c>
      <c r="E59" s="9"/>
      <c r="F59" s="8">
        <f t="shared" si="5"/>
        <v>0</v>
      </c>
    </row>
    <row r="60" spans="1:6" ht="15.75" x14ac:dyDescent="0.25">
      <c r="A60" s="13">
        <f t="shared" si="6"/>
        <v>0.46000000000000024</v>
      </c>
      <c r="B60" s="12" t="s">
        <v>8</v>
      </c>
      <c r="C60" s="11">
        <v>1</v>
      </c>
      <c r="D60" s="10" t="s">
        <v>5</v>
      </c>
      <c r="E60" s="9"/>
      <c r="F60" s="8">
        <f t="shared" si="5"/>
        <v>0</v>
      </c>
    </row>
    <row r="61" spans="1:6" ht="15.75" x14ac:dyDescent="0.25">
      <c r="A61" s="13">
        <f t="shared" si="6"/>
        <v>0.47000000000000025</v>
      </c>
      <c r="B61" s="12" t="s">
        <v>7</v>
      </c>
      <c r="C61" s="11">
        <v>1</v>
      </c>
      <c r="D61" s="10" t="s">
        <v>5</v>
      </c>
      <c r="E61" s="9"/>
      <c r="F61" s="8">
        <f t="shared" si="5"/>
        <v>0</v>
      </c>
    </row>
    <row r="62" spans="1:6" ht="15.75" x14ac:dyDescent="0.25">
      <c r="A62" s="13">
        <f t="shared" si="6"/>
        <v>0.48000000000000026</v>
      </c>
      <c r="B62" s="12" t="s">
        <v>6</v>
      </c>
      <c r="C62" s="11">
        <v>1</v>
      </c>
      <c r="D62" s="10" t="s">
        <v>5</v>
      </c>
      <c r="E62" s="9"/>
      <c r="F62" s="8">
        <f t="shared" si="5"/>
        <v>0</v>
      </c>
    </row>
    <row r="63" spans="1:6" ht="15.75" x14ac:dyDescent="0.25">
      <c r="A63" s="13">
        <f t="shared" si="6"/>
        <v>0.49000000000000027</v>
      </c>
      <c r="B63" s="12" t="s">
        <v>4</v>
      </c>
      <c r="C63" s="11">
        <v>3.95</v>
      </c>
      <c r="D63" s="10" t="s">
        <v>3</v>
      </c>
      <c r="E63" s="9"/>
      <c r="F63" s="8">
        <f t="shared" si="5"/>
        <v>0</v>
      </c>
    </row>
    <row r="64" spans="1:6" ht="15.75" x14ac:dyDescent="0.25">
      <c r="A64" s="13">
        <f t="shared" si="6"/>
        <v>0.50000000000000022</v>
      </c>
      <c r="B64" s="12" t="s">
        <v>2</v>
      </c>
      <c r="C64" s="11">
        <v>1</v>
      </c>
      <c r="D64" s="10" t="s">
        <v>0</v>
      </c>
      <c r="E64" s="9"/>
      <c r="F64" s="8">
        <f t="shared" si="5"/>
        <v>0</v>
      </c>
    </row>
    <row r="65" spans="1:6" ht="15.75" x14ac:dyDescent="0.25">
      <c r="A65" s="13">
        <f t="shared" si="6"/>
        <v>0.51000000000000023</v>
      </c>
      <c r="B65" s="12" t="s">
        <v>1</v>
      </c>
      <c r="C65" s="11">
        <v>1</v>
      </c>
      <c r="D65" s="10" t="s">
        <v>0</v>
      </c>
      <c r="E65" s="9"/>
      <c r="F65" s="8">
        <f t="shared" si="5"/>
        <v>0</v>
      </c>
    </row>
    <row r="66" spans="1:6" ht="18.75" x14ac:dyDescent="0.3">
      <c r="A66" s="6"/>
      <c r="B66" s="5"/>
      <c r="C66" s="4"/>
      <c r="D66" s="3"/>
      <c r="E66" s="2"/>
      <c r="F66" s="7"/>
    </row>
    <row r="67" spans="1:6" ht="15.75" x14ac:dyDescent="0.25">
      <c r="A67" s="43"/>
      <c r="B67" s="44" t="s">
        <v>165</v>
      </c>
      <c r="C67" s="45"/>
      <c r="D67" s="46"/>
      <c r="E67" s="47"/>
      <c r="F67" s="36">
        <f>SUBTOTAL(9,F9:F65)</f>
        <v>0</v>
      </c>
    </row>
    <row r="68" spans="1:6" x14ac:dyDescent="0.25">
      <c r="A68" s="48"/>
      <c r="B68" s="49"/>
      <c r="C68" s="50"/>
      <c r="D68" s="49"/>
      <c r="E68" s="51"/>
      <c r="F68" s="52"/>
    </row>
    <row r="69" spans="1:6" x14ac:dyDescent="0.25">
      <c r="A69" s="48"/>
      <c r="B69" s="16" t="s">
        <v>166</v>
      </c>
      <c r="C69" s="53"/>
      <c r="D69" s="49"/>
      <c r="E69" s="54"/>
      <c r="F69" s="52"/>
    </row>
    <row r="70" spans="1:6" x14ac:dyDescent="0.25">
      <c r="A70" s="48"/>
      <c r="B70" s="12" t="s">
        <v>167</v>
      </c>
      <c r="C70" s="55">
        <v>0.1</v>
      </c>
      <c r="D70" s="56" t="s">
        <v>168</v>
      </c>
      <c r="E70" s="57">
        <f>+$F$67*C70</f>
        <v>0</v>
      </c>
      <c r="F70" s="58"/>
    </row>
    <row r="71" spans="1:6" x14ac:dyDescent="0.25">
      <c r="A71" s="48"/>
      <c r="B71" s="12" t="s">
        <v>169</v>
      </c>
      <c r="C71" s="55">
        <v>2.5000000000000001E-2</v>
      </c>
      <c r="D71" s="56" t="s">
        <v>168</v>
      </c>
      <c r="E71" s="57">
        <f t="shared" ref="E71:E75" si="7">+$F$67*C71</f>
        <v>0</v>
      </c>
      <c r="F71" s="58"/>
    </row>
    <row r="72" spans="1:6" x14ac:dyDescent="0.25">
      <c r="A72" s="48"/>
      <c r="B72" s="12" t="s">
        <v>170</v>
      </c>
      <c r="C72" s="55">
        <v>4.6399999999999997E-2</v>
      </c>
      <c r="D72" s="56" t="s">
        <v>168</v>
      </c>
      <c r="E72" s="57">
        <f t="shared" si="7"/>
        <v>0</v>
      </c>
      <c r="F72" s="58"/>
    </row>
    <row r="73" spans="1:6" x14ac:dyDescent="0.25">
      <c r="A73" s="48"/>
      <c r="B73" s="12" t="s">
        <v>171</v>
      </c>
      <c r="C73" s="55">
        <v>0.01</v>
      </c>
      <c r="D73" s="56" t="s">
        <v>168</v>
      </c>
      <c r="E73" s="57">
        <f t="shared" si="7"/>
        <v>0</v>
      </c>
      <c r="F73" s="58"/>
    </row>
    <row r="74" spans="1:6" x14ac:dyDescent="0.25">
      <c r="A74" s="48"/>
      <c r="B74" s="12" t="s">
        <v>172</v>
      </c>
      <c r="C74" s="55">
        <v>0.05</v>
      </c>
      <c r="D74" s="56" t="s">
        <v>168</v>
      </c>
      <c r="E74" s="57">
        <f t="shared" si="7"/>
        <v>0</v>
      </c>
      <c r="F74" s="58"/>
    </row>
    <row r="75" spans="1:6" x14ac:dyDescent="0.25">
      <c r="A75" s="48"/>
      <c r="B75" s="12" t="s">
        <v>173</v>
      </c>
      <c r="C75" s="55">
        <v>1E-3</v>
      </c>
      <c r="D75" s="56" t="s">
        <v>168</v>
      </c>
      <c r="E75" s="57">
        <f t="shared" si="7"/>
        <v>0</v>
      </c>
      <c r="F75" s="58"/>
    </row>
    <row r="76" spans="1:6" x14ac:dyDescent="0.25">
      <c r="A76" s="48"/>
      <c r="B76" s="12" t="s">
        <v>174</v>
      </c>
      <c r="C76" s="55">
        <v>0.18</v>
      </c>
      <c r="D76" s="59">
        <f>+E70</f>
        <v>0</v>
      </c>
      <c r="E76" s="60">
        <f>+C76*D76</f>
        <v>0</v>
      </c>
      <c r="F76" s="58"/>
    </row>
    <row r="77" spans="1:6" x14ac:dyDescent="0.25">
      <c r="A77" s="48"/>
      <c r="B77" s="49"/>
      <c r="C77" s="61"/>
      <c r="D77" s="62"/>
      <c r="E77" s="63"/>
      <c r="F77" s="52"/>
    </row>
    <row r="78" spans="1:6" ht="15.75" x14ac:dyDescent="0.25">
      <c r="A78" s="43"/>
      <c r="B78" s="44" t="s">
        <v>175</v>
      </c>
      <c r="C78" s="45"/>
      <c r="D78" s="46"/>
      <c r="E78" s="47"/>
      <c r="F78" s="36">
        <f>+F67+SUM(E70:E76)</f>
        <v>0</v>
      </c>
    </row>
    <row r="79" spans="1:6" x14ac:dyDescent="0.25">
      <c r="A79" s="48"/>
      <c r="B79" s="64"/>
      <c r="C79" s="65"/>
      <c r="D79" s="66"/>
      <c r="E79" s="67"/>
      <c r="F79" s="68"/>
    </row>
    <row r="80" spans="1:6" x14ac:dyDescent="0.25">
      <c r="A80" s="48"/>
      <c r="B80" s="12" t="s">
        <v>176</v>
      </c>
      <c r="C80" s="55">
        <v>0.05</v>
      </c>
      <c r="D80" s="56" t="s">
        <v>168</v>
      </c>
      <c r="E80" s="57">
        <f>+F67*C80</f>
        <v>0</v>
      </c>
      <c r="F80" s="52"/>
    </row>
    <row r="81" spans="1:6" x14ac:dyDescent="0.25">
      <c r="A81" s="69"/>
      <c r="B81" s="70"/>
      <c r="C81" s="71"/>
      <c r="D81" s="72"/>
      <c r="E81" s="71"/>
      <c r="F81" s="73"/>
    </row>
    <row r="82" spans="1:6" ht="15.75" x14ac:dyDescent="0.25">
      <c r="A82" s="74"/>
      <c r="B82" s="75" t="s">
        <v>177</v>
      </c>
      <c r="C82" s="76"/>
      <c r="D82" s="77"/>
      <c r="E82" s="76"/>
      <c r="F82" s="79">
        <f>+F78+E80</f>
        <v>0</v>
      </c>
    </row>
  </sheetData>
  <mergeCells count="2">
    <mergeCell ref="A5:F5"/>
    <mergeCell ref="E6:F6"/>
  </mergeCells>
  <pageMargins left="0.7" right="0.7" top="0.75" bottom="0.75" header="0.3" footer="0.3"/>
  <pageSetup scale="56" fitToHeight="0" orientation="portrait" r:id="rId1"/>
  <rowBreaks count="1" manualBreakCount="1">
    <brk id="68" max="5" man="1"/>
  </rowBreaks>
  <ignoredErrors>
    <ignoredError sqref="E70:E71 E72:E76" unlockedFormula="1"/>
    <ignoredError sqref="F4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92"/>
  <sheetViews>
    <sheetView view="pageBreakPreview" topLeftCell="A40" zoomScale="80" zoomScaleNormal="100" zoomScaleSheetLayoutView="80" workbookViewId="0">
      <selection activeCell="A56" sqref="A56:XFD57"/>
    </sheetView>
  </sheetViews>
  <sheetFormatPr baseColWidth="10" defaultRowHeight="15" x14ac:dyDescent="0.25"/>
  <cols>
    <col min="1" max="1" width="9.7109375" customWidth="1"/>
    <col min="2" max="2" width="87.42578125" customWidth="1"/>
    <col min="3" max="3" width="10.7109375" bestFit="1" customWidth="1"/>
    <col min="4" max="4" width="12.5703125" style="1" customWidth="1"/>
    <col min="5" max="5" width="19.28515625" customWidth="1"/>
    <col min="6" max="6" width="22" bestFit="1" customWidth="1"/>
  </cols>
  <sheetData>
    <row r="5" spans="1:6" ht="40.5" customHeight="1" x14ac:dyDescent="0.25">
      <c r="A5" s="80" t="s">
        <v>67</v>
      </c>
      <c r="B5" s="80"/>
      <c r="C5" s="80"/>
      <c r="D5" s="80"/>
      <c r="E5" s="80"/>
      <c r="F5" s="80"/>
    </row>
    <row r="6" spans="1:6" ht="18" x14ac:dyDescent="0.25">
      <c r="A6" s="26"/>
      <c r="B6" s="25"/>
      <c r="C6" s="24"/>
      <c r="D6" s="24"/>
      <c r="E6" s="81"/>
      <c r="F6" s="81"/>
    </row>
    <row r="7" spans="1:6" ht="19.5" thickBot="1" x14ac:dyDescent="0.35">
      <c r="A7" s="23"/>
      <c r="B7" s="22" t="s">
        <v>103</v>
      </c>
      <c r="C7" s="21"/>
      <c r="D7" s="21"/>
      <c r="E7" s="20"/>
      <c r="F7" s="20"/>
    </row>
    <row r="8" spans="1:6" ht="18" x14ac:dyDescent="0.25">
      <c r="A8" s="19" t="s">
        <v>65</v>
      </c>
      <c r="B8" s="18" t="s">
        <v>64</v>
      </c>
      <c r="C8" s="18" t="s">
        <v>63</v>
      </c>
      <c r="D8" s="18" t="s">
        <v>62</v>
      </c>
      <c r="E8" s="18" t="s">
        <v>61</v>
      </c>
      <c r="F8" s="17" t="s">
        <v>60</v>
      </c>
    </row>
    <row r="9" spans="1:6" ht="18" x14ac:dyDescent="0.25">
      <c r="A9" s="31"/>
      <c r="B9" s="32" t="s">
        <v>59</v>
      </c>
      <c r="C9" s="33"/>
      <c r="D9" s="34"/>
      <c r="E9" s="35"/>
      <c r="F9" s="36">
        <f>SUBTOTAL(9,F10:F24)</f>
        <v>0</v>
      </c>
    </row>
    <row r="10" spans="1:6" ht="15.75" x14ac:dyDescent="0.25">
      <c r="A10" s="13">
        <f>+A7+0.01</f>
        <v>0.01</v>
      </c>
      <c r="B10" s="12" t="s">
        <v>102</v>
      </c>
      <c r="C10" s="11">
        <v>19.5</v>
      </c>
      <c r="D10" s="10" t="s">
        <v>19</v>
      </c>
      <c r="E10" s="9"/>
      <c r="F10" s="8">
        <f t="shared" ref="F10:F24" si="0">+C10*E10</f>
        <v>0</v>
      </c>
    </row>
    <row r="11" spans="1:6" ht="15.75" x14ac:dyDescent="0.25">
      <c r="A11" s="13">
        <f>+A10+0.01</f>
        <v>0.02</v>
      </c>
      <c r="B11" s="12" t="s">
        <v>101</v>
      </c>
      <c r="C11" s="11">
        <f>(0.05+0.05+0.5+2.3+1.4)*2.8</f>
        <v>12.04</v>
      </c>
      <c r="D11" s="10" t="s">
        <v>19</v>
      </c>
      <c r="E11" s="9"/>
      <c r="F11" s="8">
        <f t="shared" si="0"/>
        <v>0</v>
      </c>
    </row>
    <row r="12" spans="1:6" ht="15.75" x14ac:dyDescent="0.25">
      <c r="A12" s="13">
        <f t="shared" ref="A12:A24" si="1">+A11+0.01</f>
        <v>0.03</v>
      </c>
      <c r="B12" s="12" t="s">
        <v>100</v>
      </c>
      <c r="C12" s="11">
        <v>1</v>
      </c>
      <c r="D12" s="10" t="s">
        <v>0</v>
      </c>
      <c r="E12" s="9"/>
      <c r="F12" s="8">
        <f t="shared" si="0"/>
        <v>0</v>
      </c>
    </row>
    <row r="13" spans="1:6" ht="15.75" x14ac:dyDescent="0.25">
      <c r="A13" s="13">
        <f t="shared" si="1"/>
        <v>0.04</v>
      </c>
      <c r="B13" s="12" t="s">
        <v>99</v>
      </c>
      <c r="C13" s="11">
        <v>1</v>
      </c>
      <c r="D13" s="10" t="s">
        <v>0</v>
      </c>
      <c r="E13" s="9"/>
      <c r="F13" s="8">
        <f t="shared" si="0"/>
        <v>0</v>
      </c>
    </row>
    <row r="14" spans="1:6" ht="15.75" x14ac:dyDescent="0.25">
      <c r="A14" s="13">
        <f t="shared" si="1"/>
        <v>0.05</v>
      </c>
      <c r="B14" s="12" t="s">
        <v>98</v>
      </c>
      <c r="C14" s="11">
        <v>2</v>
      </c>
      <c r="D14" s="10" t="s">
        <v>5</v>
      </c>
      <c r="E14" s="9"/>
      <c r="F14" s="8">
        <f t="shared" si="0"/>
        <v>0</v>
      </c>
    </row>
    <row r="15" spans="1:6" ht="15.75" x14ac:dyDescent="0.25">
      <c r="A15" s="13">
        <f t="shared" si="1"/>
        <v>6.0000000000000005E-2</v>
      </c>
      <c r="B15" s="12" t="s">
        <v>97</v>
      </c>
      <c r="C15" s="11">
        <f>1.6*1.02</f>
        <v>1.6320000000000001</v>
      </c>
      <c r="D15" s="10" t="s">
        <v>19</v>
      </c>
      <c r="E15" s="9"/>
      <c r="F15" s="8">
        <f t="shared" si="0"/>
        <v>0</v>
      </c>
    </row>
    <row r="16" spans="1:6" ht="15.75" x14ac:dyDescent="0.25">
      <c r="A16" s="13">
        <f t="shared" si="1"/>
        <v>7.0000000000000007E-2</v>
      </c>
      <c r="B16" s="12" t="s">
        <v>178</v>
      </c>
      <c r="C16" s="11">
        <v>1</v>
      </c>
      <c r="D16" s="10" t="s">
        <v>0</v>
      </c>
      <c r="E16" s="9"/>
      <c r="F16" s="8">
        <f t="shared" si="0"/>
        <v>0</v>
      </c>
    </row>
    <row r="17" spans="1:6" ht="15.75" x14ac:dyDescent="0.25">
      <c r="A17" s="13">
        <f t="shared" si="1"/>
        <v>0.08</v>
      </c>
      <c r="B17" s="12" t="s">
        <v>179</v>
      </c>
      <c r="C17" s="11">
        <f>+(1*1.02)</f>
        <v>1.02</v>
      </c>
      <c r="D17" s="10" t="s">
        <v>19</v>
      </c>
      <c r="E17" s="9"/>
      <c r="F17" s="8">
        <f t="shared" si="0"/>
        <v>0</v>
      </c>
    </row>
    <row r="18" spans="1:6" ht="15.75" x14ac:dyDescent="0.25">
      <c r="A18" s="13">
        <f t="shared" si="1"/>
        <v>0.09</v>
      </c>
      <c r="B18" s="12" t="s">
        <v>180</v>
      </c>
      <c r="C18" s="11">
        <v>1</v>
      </c>
      <c r="D18" s="10" t="s">
        <v>0</v>
      </c>
      <c r="E18" s="9"/>
      <c r="F18" s="8">
        <f t="shared" si="0"/>
        <v>0</v>
      </c>
    </row>
    <row r="19" spans="1:6" ht="15.75" x14ac:dyDescent="0.25">
      <c r="A19" s="13">
        <f t="shared" si="1"/>
        <v>9.9999999999999992E-2</v>
      </c>
      <c r="B19" s="12" t="s">
        <v>96</v>
      </c>
      <c r="C19" s="11">
        <v>2</v>
      </c>
      <c r="D19" s="10" t="s">
        <v>5</v>
      </c>
      <c r="E19" s="9"/>
      <c r="F19" s="8">
        <f t="shared" si="0"/>
        <v>0</v>
      </c>
    </row>
    <row r="20" spans="1:6" ht="15.75" x14ac:dyDescent="0.25">
      <c r="A20" s="13">
        <f t="shared" si="1"/>
        <v>0.10999999999999999</v>
      </c>
      <c r="B20" s="12" t="s">
        <v>181</v>
      </c>
      <c r="C20" s="11">
        <f>2.1*1*2</f>
        <v>4.2</v>
      </c>
      <c r="D20" s="10" t="s">
        <v>19</v>
      </c>
      <c r="E20" s="9"/>
      <c r="F20" s="8">
        <f t="shared" si="0"/>
        <v>0</v>
      </c>
    </row>
    <row r="21" spans="1:6" ht="15.75" x14ac:dyDescent="0.25">
      <c r="A21" s="13">
        <f t="shared" si="1"/>
        <v>0.11999999999999998</v>
      </c>
      <c r="B21" s="12" t="s">
        <v>94</v>
      </c>
      <c r="C21" s="11">
        <v>1</v>
      </c>
      <c r="D21" s="10" t="s">
        <v>5</v>
      </c>
      <c r="E21" s="9"/>
      <c r="F21" s="8">
        <f t="shared" si="0"/>
        <v>0</v>
      </c>
    </row>
    <row r="22" spans="1:6" ht="15.75" x14ac:dyDescent="0.25">
      <c r="A22" s="13">
        <f t="shared" si="1"/>
        <v>0.12999999999999998</v>
      </c>
      <c r="B22" s="12" t="s">
        <v>93</v>
      </c>
      <c r="C22" s="11">
        <v>1</v>
      </c>
      <c r="D22" s="10" t="s">
        <v>0</v>
      </c>
      <c r="E22" s="9"/>
      <c r="F22" s="8">
        <f t="shared" si="0"/>
        <v>0</v>
      </c>
    </row>
    <row r="23" spans="1:6" ht="15.75" x14ac:dyDescent="0.25">
      <c r="A23" s="13">
        <f t="shared" si="1"/>
        <v>0.13999999999999999</v>
      </c>
      <c r="B23" s="12" t="s">
        <v>92</v>
      </c>
      <c r="C23" s="11">
        <f>1.2*0.2</f>
        <v>0.24</v>
      </c>
      <c r="D23" s="10" t="s">
        <v>19</v>
      </c>
      <c r="E23" s="9"/>
      <c r="F23" s="8">
        <f t="shared" si="0"/>
        <v>0</v>
      </c>
    </row>
    <row r="24" spans="1:6" ht="15.75" x14ac:dyDescent="0.25">
      <c r="A24" s="13">
        <f t="shared" si="1"/>
        <v>0.15</v>
      </c>
      <c r="B24" s="12" t="s">
        <v>91</v>
      </c>
      <c r="C24" s="11">
        <f>4.5*0.4</f>
        <v>1.8</v>
      </c>
      <c r="D24" s="10" t="s">
        <v>19</v>
      </c>
      <c r="E24" s="9"/>
      <c r="F24" s="8">
        <f t="shared" si="0"/>
        <v>0</v>
      </c>
    </row>
    <row r="25" spans="1:6" ht="15.75" x14ac:dyDescent="0.25">
      <c r="A25" s="37"/>
      <c r="B25" s="78" t="s">
        <v>90</v>
      </c>
      <c r="C25" s="39"/>
      <c r="D25" s="40"/>
      <c r="E25" s="41"/>
      <c r="F25" s="36">
        <f>SUBTOTAL(9,F26:F27)</f>
        <v>0</v>
      </c>
    </row>
    <row r="26" spans="1:6" ht="15.75" x14ac:dyDescent="0.25">
      <c r="A26" s="13">
        <f>A24+0.01</f>
        <v>0.16</v>
      </c>
      <c r="B26" s="12" t="s">
        <v>89</v>
      </c>
      <c r="C26" s="11">
        <v>19.5</v>
      </c>
      <c r="D26" s="10" t="s">
        <v>19</v>
      </c>
      <c r="E26" s="9"/>
      <c r="F26" s="8">
        <f>+C26*E26</f>
        <v>0</v>
      </c>
    </row>
    <row r="27" spans="1:6" ht="15.75" x14ac:dyDescent="0.25">
      <c r="A27" s="13">
        <f>+A26+0.01</f>
        <v>0.17</v>
      </c>
      <c r="B27" s="12" t="s">
        <v>88</v>
      </c>
      <c r="C27" s="11">
        <f>(0.4+2.1+1.2+2.1)*1.6</f>
        <v>9.2800000000000011</v>
      </c>
      <c r="D27" s="10" t="s">
        <v>19</v>
      </c>
      <c r="E27" s="9"/>
      <c r="F27" s="8">
        <f>+C27*E27</f>
        <v>0</v>
      </c>
    </row>
    <row r="28" spans="1:6" ht="15.75" x14ac:dyDescent="0.25">
      <c r="A28" s="37"/>
      <c r="B28" s="42" t="s">
        <v>87</v>
      </c>
      <c r="C28" s="39"/>
      <c r="D28" s="40"/>
      <c r="E28" s="41"/>
      <c r="F28" s="36">
        <f>SUBTOTAL(9,F29:F36)</f>
        <v>0</v>
      </c>
    </row>
    <row r="29" spans="1:6" ht="15.75" x14ac:dyDescent="0.25">
      <c r="A29" s="13">
        <f>+A27+0.01</f>
        <v>0.18000000000000002</v>
      </c>
      <c r="B29" s="12" t="s">
        <v>86</v>
      </c>
      <c r="C29" s="11">
        <v>1</v>
      </c>
      <c r="D29" s="10" t="s">
        <v>0</v>
      </c>
      <c r="E29" s="9"/>
      <c r="F29" s="8">
        <f t="shared" ref="F29:F36" si="2">+C29*E29</f>
        <v>0</v>
      </c>
    </row>
    <row r="30" spans="1:6" ht="15.75" x14ac:dyDescent="0.25">
      <c r="A30" s="13">
        <f t="shared" ref="A30:A36" si="3">+A29+0.01</f>
        <v>0.19000000000000003</v>
      </c>
      <c r="B30" s="12" t="s">
        <v>85</v>
      </c>
      <c r="C30" s="11">
        <v>1</v>
      </c>
      <c r="D30" s="10" t="s">
        <v>0</v>
      </c>
      <c r="E30" s="9"/>
      <c r="F30" s="8">
        <f t="shared" si="2"/>
        <v>0</v>
      </c>
    </row>
    <row r="31" spans="1:6" ht="15.75" x14ac:dyDescent="0.25">
      <c r="A31" s="13">
        <f t="shared" si="3"/>
        <v>0.20000000000000004</v>
      </c>
      <c r="B31" s="12" t="s">
        <v>84</v>
      </c>
      <c r="C31" s="11">
        <v>1</v>
      </c>
      <c r="D31" s="10" t="s">
        <v>0</v>
      </c>
      <c r="E31" s="9"/>
      <c r="F31" s="8">
        <f t="shared" si="2"/>
        <v>0</v>
      </c>
    </row>
    <row r="32" spans="1:6" ht="15.75" x14ac:dyDescent="0.25">
      <c r="A32" s="13">
        <f t="shared" si="3"/>
        <v>0.21000000000000005</v>
      </c>
      <c r="B32" s="12" t="s">
        <v>83</v>
      </c>
      <c r="C32" s="11">
        <v>1</v>
      </c>
      <c r="D32" s="10" t="s">
        <v>0</v>
      </c>
      <c r="E32" s="9"/>
      <c r="F32" s="8">
        <f t="shared" si="2"/>
        <v>0</v>
      </c>
    </row>
    <row r="33" spans="1:6" ht="15.75" x14ac:dyDescent="0.25">
      <c r="A33" s="13">
        <f t="shared" si="3"/>
        <v>0.22000000000000006</v>
      </c>
      <c r="B33" s="12" t="s">
        <v>82</v>
      </c>
      <c r="C33" s="11">
        <v>1</v>
      </c>
      <c r="D33" s="10" t="s">
        <v>0</v>
      </c>
      <c r="E33" s="9"/>
      <c r="F33" s="8">
        <f t="shared" si="2"/>
        <v>0</v>
      </c>
    </row>
    <row r="34" spans="1:6" ht="15.75" x14ac:dyDescent="0.25">
      <c r="A34" s="13">
        <f t="shared" si="3"/>
        <v>0.23000000000000007</v>
      </c>
      <c r="B34" s="12" t="s">
        <v>47</v>
      </c>
      <c r="C34" s="11">
        <v>1</v>
      </c>
      <c r="D34" s="10" t="s">
        <v>0</v>
      </c>
      <c r="E34" s="9"/>
      <c r="F34" s="8">
        <f t="shared" si="2"/>
        <v>0</v>
      </c>
    </row>
    <row r="35" spans="1:6" ht="15.75" x14ac:dyDescent="0.25">
      <c r="A35" s="13">
        <f t="shared" si="3"/>
        <v>0.24000000000000007</v>
      </c>
      <c r="B35" s="12" t="s">
        <v>81</v>
      </c>
      <c r="C35" s="11">
        <v>1</v>
      </c>
      <c r="D35" s="10" t="s">
        <v>0</v>
      </c>
      <c r="E35" s="9"/>
      <c r="F35" s="8">
        <f t="shared" si="2"/>
        <v>0</v>
      </c>
    </row>
    <row r="36" spans="1:6" ht="15.75" x14ac:dyDescent="0.25">
      <c r="A36" s="13">
        <f t="shared" si="3"/>
        <v>0.25000000000000006</v>
      </c>
      <c r="B36" s="12" t="s">
        <v>80</v>
      </c>
      <c r="C36" s="11">
        <v>1</v>
      </c>
      <c r="D36" s="10" t="s">
        <v>0</v>
      </c>
      <c r="E36" s="9"/>
      <c r="F36" s="8">
        <f t="shared" si="2"/>
        <v>0</v>
      </c>
    </row>
    <row r="37" spans="1:6" ht="15.75" x14ac:dyDescent="0.25">
      <c r="A37" s="37"/>
      <c r="B37" s="38" t="s">
        <v>79</v>
      </c>
      <c r="C37" s="39"/>
      <c r="D37" s="40"/>
      <c r="E37" s="41"/>
      <c r="F37" s="36">
        <f>SUBTOTAL(9,F38:F47)</f>
        <v>0</v>
      </c>
    </row>
    <row r="38" spans="1:6" ht="15.75" x14ac:dyDescent="0.25">
      <c r="A38" s="13">
        <f>+A36+0.01</f>
        <v>0.26000000000000006</v>
      </c>
      <c r="B38" s="12" t="s">
        <v>78</v>
      </c>
      <c r="C38" s="11">
        <v>2</v>
      </c>
      <c r="D38" s="10" t="s">
        <v>5</v>
      </c>
      <c r="E38" s="9"/>
      <c r="F38" s="8">
        <f t="shared" ref="F38:F47" si="4">+C38*E38</f>
        <v>0</v>
      </c>
    </row>
    <row r="39" spans="1:6" ht="15.75" x14ac:dyDescent="0.25">
      <c r="A39" s="13">
        <f t="shared" ref="A39:A47" si="5">+A38+0.01</f>
        <v>0.27000000000000007</v>
      </c>
      <c r="B39" s="15" t="s">
        <v>77</v>
      </c>
      <c r="C39" s="11">
        <v>3</v>
      </c>
      <c r="D39" s="10" t="s">
        <v>0</v>
      </c>
      <c r="E39" s="9"/>
      <c r="F39" s="8">
        <f t="shared" si="4"/>
        <v>0</v>
      </c>
    </row>
    <row r="40" spans="1:6" ht="15.75" x14ac:dyDescent="0.25">
      <c r="A40" s="13">
        <f t="shared" si="5"/>
        <v>0.28000000000000008</v>
      </c>
      <c r="B40" s="12" t="s">
        <v>76</v>
      </c>
      <c r="C40" s="11">
        <v>2</v>
      </c>
      <c r="D40" s="10" t="s">
        <v>5</v>
      </c>
      <c r="E40" s="9"/>
      <c r="F40" s="8">
        <f t="shared" si="4"/>
        <v>0</v>
      </c>
    </row>
    <row r="41" spans="1:6" ht="15.75" x14ac:dyDescent="0.25">
      <c r="A41" s="13">
        <f t="shared" si="5"/>
        <v>0.29000000000000009</v>
      </c>
      <c r="B41" s="12" t="s">
        <v>75</v>
      </c>
      <c r="C41" s="11">
        <v>1</v>
      </c>
      <c r="D41" s="10" t="s">
        <v>5</v>
      </c>
      <c r="E41" s="9"/>
      <c r="F41" s="8">
        <f t="shared" si="4"/>
        <v>0</v>
      </c>
    </row>
    <row r="42" spans="1:6" ht="15.75" x14ac:dyDescent="0.25">
      <c r="A42" s="13">
        <f t="shared" si="5"/>
        <v>0.3000000000000001</v>
      </c>
      <c r="B42" s="12" t="s">
        <v>38</v>
      </c>
      <c r="C42" s="11">
        <v>3</v>
      </c>
      <c r="D42" s="10" t="s">
        <v>0</v>
      </c>
      <c r="E42" s="9"/>
      <c r="F42" s="8">
        <f t="shared" si="4"/>
        <v>0</v>
      </c>
    </row>
    <row r="43" spans="1:6" ht="15.75" x14ac:dyDescent="0.25">
      <c r="A43" s="13">
        <f t="shared" si="5"/>
        <v>0.31000000000000011</v>
      </c>
      <c r="B43" s="12" t="s">
        <v>37</v>
      </c>
      <c r="C43" s="11">
        <v>5</v>
      </c>
      <c r="D43" s="10" t="s">
        <v>0</v>
      </c>
      <c r="E43" s="9"/>
      <c r="F43" s="8">
        <f t="shared" si="4"/>
        <v>0</v>
      </c>
    </row>
    <row r="44" spans="1:6" ht="15.75" x14ac:dyDescent="0.25">
      <c r="A44" s="13">
        <f t="shared" si="5"/>
        <v>0.32000000000000012</v>
      </c>
      <c r="B44" s="12" t="s">
        <v>36</v>
      </c>
      <c r="C44" s="11">
        <v>2</v>
      </c>
      <c r="D44" s="10" t="s">
        <v>5</v>
      </c>
      <c r="E44" s="9"/>
      <c r="F44" s="8">
        <f t="shared" si="4"/>
        <v>0</v>
      </c>
    </row>
    <row r="45" spans="1:6" ht="15.75" x14ac:dyDescent="0.25">
      <c r="A45" s="13">
        <f t="shared" si="5"/>
        <v>0.33000000000000013</v>
      </c>
      <c r="B45" s="12" t="s">
        <v>35</v>
      </c>
      <c r="C45" s="11">
        <v>1</v>
      </c>
      <c r="D45" s="10" t="s">
        <v>0</v>
      </c>
      <c r="E45" s="9"/>
      <c r="F45" s="8">
        <f t="shared" si="4"/>
        <v>0</v>
      </c>
    </row>
    <row r="46" spans="1:6" ht="15.75" x14ac:dyDescent="0.25">
      <c r="A46" s="13">
        <f t="shared" si="5"/>
        <v>0.34000000000000014</v>
      </c>
      <c r="B46" s="15" t="s">
        <v>34</v>
      </c>
      <c r="C46" s="11">
        <v>1</v>
      </c>
      <c r="D46" s="10" t="s">
        <v>0</v>
      </c>
      <c r="E46" s="9"/>
      <c r="F46" s="8">
        <f t="shared" si="4"/>
        <v>0</v>
      </c>
    </row>
    <row r="47" spans="1:6" ht="15.75" x14ac:dyDescent="0.25">
      <c r="A47" s="13">
        <f t="shared" si="5"/>
        <v>0.35000000000000014</v>
      </c>
      <c r="B47" s="12" t="s">
        <v>33</v>
      </c>
      <c r="C47" s="11">
        <v>1</v>
      </c>
      <c r="D47" s="10" t="s">
        <v>0</v>
      </c>
      <c r="E47" s="9"/>
      <c r="F47" s="8">
        <f t="shared" si="4"/>
        <v>0</v>
      </c>
    </row>
    <row r="48" spans="1:6" ht="15.75" x14ac:dyDescent="0.25">
      <c r="A48" s="37"/>
      <c r="B48" s="32" t="s">
        <v>32</v>
      </c>
      <c r="C48" s="39"/>
      <c r="D48" s="40"/>
      <c r="E48" s="41"/>
      <c r="F48" s="36">
        <f>SUBTOTAL(9,F49:F53)</f>
        <v>0</v>
      </c>
    </row>
    <row r="49" spans="1:6" ht="15.75" x14ac:dyDescent="0.25">
      <c r="A49" s="13">
        <f>+A47+0.01</f>
        <v>0.36000000000000015</v>
      </c>
      <c r="B49" s="12" t="s">
        <v>74</v>
      </c>
      <c r="C49" s="11">
        <v>1</v>
      </c>
      <c r="D49" s="10" t="s">
        <v>5</v>
      </c>
      <c r="E49" s="9"/>
      <c r="F49" s="8">
        <f>+C49*E49</f>
        <v>0</v>
      </c>
    </row>
    <row r="50" spans="1:6" ht="15.75" x14ac:dyDescent="0.25">
      <c r="A50" s="13">
        <f>+A49+0.01</f>
        <v>0.37000000000000016</v>
      </c>
      <c r="B50" s="12" t="s">
        <v>73</v>
      </c>
      <c r="C50" s="11">
        <v>28</v>
      </c>
      <c r="D50" s="10" t="s">
        <v>29</v>
      </c>
      <c r="E50" s="9"/>
      <c r="F50" s="8">
        <f>+C50*E50</f>
        <v>0</v>
      </c>
    </row>
    <row r="51" spans="1:6" ht="15.75" x14ac:dyDescent="0.25">
      <c r="A51" s="13">
        <f t="shared" ref="A51:A52" si="6">+A50+0.01</f>
        <v>0.38000000000000017</v>
      </c>
      <c r="B51" s="12" t="s">
        <v>182</v>
      </c>
      <c r="C51" s="11">
        <v>14</v>
      </c>
      <c r="D51" s="10" t="s">
        <v>29</v>
      </c>
      <c r="E51" s="9"/>
      <c r="F51" s="8">
        <f>+C51*E51</f>
        <v>0</v>
      </c>
    </row>
    <row r="52" spans="1:6" ht="15.75" x14ac:dyDescent="0.25">
      <c r="A52" s="13">
        <f t="shared" si="6"/>
        <v>0.39000000000000018</v>
      </c>
      <c r="B52" s="15" t="s">
        <v>72</v>
      </c>
      <c r="C52" s="11">
        <v>3</v>
      </c>
      <c r="D52" s="10" t="s">
        <v>0</v>
      </c>
      <c r="E52" s="9"/>
      <c r="F52" s="8">
        <f>+C52*E52</f>
        <v>0</v>
      </c>
    </row>
    <row r="53" spans="1:6" ht="15.75" x14ac:dyDescent="0.25">
      <c r="A53" s="13">
        <f>+A52+0.01</f>
        <v>0.40000000000000019</v>
      </c>
      <c r="B53" s="12" t="s">
        <v>71</v>
      </c>
      <c r="C53" s="11">
        <v>1</v>
      </c>
      <c r="D53" s="10" t="s">
        <v>0</v>
      </c>
      <c r="E53" s="9"/>
      <c r="F53" s="8">
        <f>+C53*E53</f>
        <v>0</v>
      </c>
    </row>
    <row r="54" spans="1:6" ht="15.75" x14ac:dyDescent="0.25">
      <c r="A54" s="37"/>
      <c r="B54" s="38" t="s">
        <v>183</v>
      </c>
      <c r="C54" s="39"/>
      <c r="D54" s="40"/>
      <c r="E54" s="41"/>
      <c r="F54" s="36">
        <f>SUBTOTAL(9,F55)</f>
        <v>0</v>
      </c>
    </row>
    <row r="55" spans="1:6" ht="15.75" x14ac:dyDescent="0.25">
      <c r="A55" s="13">
        <f>+A53+0.01</f>
        <v>0.4100000000000002</v>
      </c>
      <c r="B55" s="12" t="s">
        <v>184</v>
      </c>
      <c r="C55" s="11">
        <v>1</v>
      </c>
      <c r="D55" s="10" t="s">
        <v>5</v>
      </c>
      <c r="E55" s="9"/>
      <c r="F55" s="8">
        <f>+C55*E55</f>
        <v>0</v>
      </c>
    </row>
    <row r="56" spans="1:6" ht="15.75" x14ac:dyDescent="0.25">
      <c r="A56" s="37"/>
      <c r="B56" s="38" t="s">
        <v>70</v>
      </c>
      <c r="C56" s="39"/>
      <c r="D56" s="40"/>
      <c r="E56" s="41"/>
      <c r="F56" s="36">
        <f>SUBTOTAL(9,F57:F75)</f>
        <v>0</v>
      </c>
    </row>
    <row r="57" spans="1:6" ht="15.75" x14ac:dyDescent="0.25">
      <c r="A57" s="13">
        <f>+A55+0.01</f>
        <v>0.42000000000000021</v>
      </c>
      <c r="B57" s="15" t="s">
        <v>23</v>
      </c>
      <c r="C57" s="11">
        <v>1</v>
      </c>
      <c r="D57" s="10" t="s">
        <v>0</v>
      </c>
      <c r="E57" s="9"/>
      <c r="F57" s="8">
        <f t="shared" ref="F57:F75" si="7">+C57*E57</f>
        <v>0</v>
      </c>
    </row>
    <row r="58" spans="1:6" ht="15.75" x14ac:dyDescent="0.25">
      <c r="A58" s="13">
        <f t="shared" ref="A58:A75" si="8">+A57+0.01</f>
        <v>0.43000000000000022</v>
      </c>
      <c r="B58" s="15" t="s">
        <v>22</v>
      </c>
      <c r="C58" s="11">
        <v>1</v>
      </c>
      <c r="D58" s="10" t="s">
        <v>0</v>
      </c>
      <c r="E58" s="9"/>
      <c r="F58" s="8">
        <f t="shared" si="7"/>
        <v>0</v>
      </c>
    </row>
    <row r="59" spans="1:6" s="28" customFormat="1" ht="15.75" x14ac:dyDescent="0.2">
      <c r="A59" s="13">
        <f t="shared" si="8"/>
        <v>0.44000000000000022</v>
      </c>
      <c r="B59" s="15" t="s">
        <v>69</v>
      </c>
      <c r="C59" s="11">
        <v>1</v>
      </c>
      <c r="D59" s="10" t="s">
        <v>0</v>
      </c>
      <c r="E59" s="9"/>
      <c r="F59" s="8">
        <f t="shared" si="7"/>
        <v>0</v>
      </c>
    </row>
    <row r="60" spans="1:6" s="28" customFormat="1" ht="15.75" x14ac:dyDescent="0.2">
      <c r="A60" s="13">
        <f t="shared" si="8"/>
        <v>0.45000000000000023</v>
      </c>
      <c r="B60" s="15" t="s">
        <v>20</v>
      </c>
      <c r="C60" s="11">
        <v>23.5</v>
      </c>
      <c r="D60" s="10" t="s">
        <v>19</v>
      </c>
      <c r="E60" s="9"/>
      <c r="F60" s="8">
        <f t="shared" si="7"/>
        <v>0</v>
      </c>
    </row>
    <row r="61" spans="1:6" s="28" customFormat="1" ht="15.75" x14ac:dyDescent="0.2">
      <c r="A61" s="13">
        <f t="shared" si="8"/>
        <v>0.46000000000000024</v>
      </c>
      <c r="B61" s="15" t="s">
        <v>18</v>
      </c>
      <c r="C61" s="11">
        <v>2</v>
      </c>
      <c r="D61" s="10" t="s">
        <v>5</v>
      </c>
      <c r="E61" s="9"/>
      <c r="F61" s="8">
        <f t="shared" si="7"/>
        <v>0</v>
      </c>
    </row>
    <row r="62" spans="1:6" s="28" customFormat="1" ht="15.75" x14ac:dyDescent="0.2">
      <c r="A62" s="13">
        <f t="shared" si="8"/>
        <v>0.47000000000000025</v>
      </c>
      <c r="B62" s="15" t="s">
        <v>68</v>
      </c>
      <c r="C62" s="11">
        <v>2</v>
      </c>
      <c r="D62" s="10" t="s">
        <v>5</v>
      </c>
      <c r="E62" s="9"/>
      <c r="F62" s="8">
        <f t="shared" si="7"/>
        <v>0</v>
      </c>
    </row>
    <row r="63" spans="1:6" s="28" customFormat="1" ht="15.75" x14ac:dyDescent="0.2">
      <c r="A63" s="13">
        <f t="shared" si="8"/>
        <v>0.48000000000000026</v>
      </c>
      <c r="B63" s="15" t="s">
        <v>16</v>
      </c>
      <c r="C63" s="11">
        <v>1</v>
      </c>
      <c r="D63" s="10" t="s">
        <v>0</v>
      </c>
      <c r="E63" s="9"/>
      <c r="F63" s="8">
        <f t="shared" si="7"/>
        <v>0</v>
      </c>
    </row>
    <row r="64" spans="1:6" s="28" customFormat="1" ht="15.75" x14ac:dyDescent="0.2">
      <c r="A64" s="13">
        <f t="shared" si="8"/>
        <v>0.49000000000000027</v>
      </c>
      <c r="B64" s="15" t="s">
        <v>15</v>
      </c>
      <c r="C64" s="11">
        <v>1</v>
      </c>
      <c r="D64" s="10" t="s">
        <v>0</v>
      </c>
      <c r="E64" s="9"/>
      <c r="F64" s="8">
        <f t="shared" si="7"/>
        <v>0</v>
      </c>
    </row>
    <row r="65" spans="1:7" s="28" customFormat="1" ht="15.75" x14ac:dyDescent="0.2">
      <c r="A65" s="13">
        <f t="shared" si="8"/>
        <v>0.50000000000000022</v>
      </c>
      <c r="B65" s="15" t="s">
        <v>14</v>
      </c>
      <c r="C65" s="11">
        <v>2</v>
      </c>
      <c r="D65" s="10" t="s">
        <v>5</v>
      </c>
      <c r="E65" s="9"/>
      <c r="F65" s="8">
        <f t="shared" si="7"/>
        <v>0</v>
      </c>
    </row>
    <row r="66" spans="1:7" s="28" customFormat="1" ht="15.75" x14ac:dyDescent="0.2">
      <c r="A66" s="13">
        <f t="shared" si="8"/>
        <v>0.51000000000000023</v>
      </c>
      <c r="B66" s="15" t="s">
        <v>13</v>
      </c>
      <c r="C66" s="11">
        <v>1</v>
      </c>
      <c r="D66" s="10" t="s">
        <v>5</v>
      </c>
      <c r="E66" s="9"/>
      <c r="F66" s="8">
        <f t="shared" si="7"/>
        <v>0</v>
      </c>
    </row>
    <row r="67" spans="1:7" s="28" customFormat="1" ht="15.75" x14ac:dyDescent="0.2">
      <c r="A67" s="13">
        <f t="shared" si="8"/>
        <v>0.52000000000000024</v>
      </c>
      <c r="B67" s="15" t="s">
        <v>12</v>
      </c>
      <c r="C67" s="11">
        <v>1</v>
      </c>
      <c r="D67" s="10" t="s">
        <v>5</v>
      </c>
      <c r="E67" s="9"/>
      <c r="F67" s="8">
        <f t="shared" si="7"/>
        <v>0</v>
      </c>
    </row>
    <row r="68" spans="1:7" s="28" customFormat="1" ht="15.75" x14ac:dyDescent="0.2">
      <c r="A68" s="13">
        <f t="shared" si="8"/>
        <v>0.53000000000000025</v>
      </c>
      <c r="B68" s="15" t="s">
        <v>11</v>
      </c>
      <c r="C68" s="11">
        <v>1</v>
      </c>
      <c r="D68" s="10" t="s">
        <v>5</v>
      </c>
      <c r="E68" s="9"/>
      <c r="F68" s="8">
        <f t="shared" si="7"/>
        <v>0</v>
      </c>
    </row>
    <row r="69" spans="1:7" s="28" customFormat="1" ht="15.75" x14ac:dyDescent="0.2">
      <c r="A69" s="13">
        <f t="shared" si="8"/>
        <v>0.54000000000000026</v>
      </c>
      <c r="B69" s="15" t="s">
        <v>10</v>
      </c>
      <c r="C69" s="11">
        <v>1</v>
      </c>
      <c r="D69" s="10" t="s">
        <v>5</v>
      </c>
      <c r="E69" s="9"/>
      <c r="F69" s="8">
        <f t="shared" si="7"/>
        <v>0</v>
      </c>
      <c r="G69" s="29"/>
    </row>
    <row r="70" spans="1:7" ht="15.75" x14ac:dyDescent="0.25">
      <c r="A70" s="13">
        <f t="shared" si="8"/>
        <v>0.55000000000000027</v>
      </c>
      <c r="B70" s="15" t="s">
        <v>9</v>
      </c>
      <c r="C70" s="11">
        <v>1</v>
      </c>
      <c r="D70" s="10" t="s">
        <v>5</v>
      </c>
      <c r="E70" s="9"/>
      <c r="F70" s="8">
        <f t="shared" si="7"/>
        <v>0</v>
      </c>
    </row>
    <row r="71" spans="1:7" s="27" customFormat="1" ht="15.75" x14ac:dyDescent="0.2">
      <c r="A71" s="13">
        <f t="shared" si="8"/>
        <v>0.56000000000000028</v>
      </c>
      <c r="B71" s="15" t="s">
        <v>8</v>
      </c>
      <c r="C71" s="11">
        <v>1</v>
      </c>
      <c r="D71" s="10" t="s">
        <v>5</v>
      </c>
      <c r="E71" s="9"/>
      <c r="F71" s="8">
        <f t="shared" si="7"/>
        <v>0</v>
      </c>
    </row>
    <row r="72" spans="1:7" ht="15.75" x14ac:dyDescent="0.25">
      <c r="A72" s="13">
        <f t="shared" si="8"/>
        <v>0.57000000000000028</v>
      </c>
      <c r="B72" s="15" t="s">
        <v>7</v>
      </c>
      <c r="C72" s="11">
        <v>1</v>
      </c>
      <c r="D72" s="10" t="s">
        <v>5</v>
      </c>
      <c r="E72" s="9"/>
      <c r="F72" s="8">
        <f t="shared" si="7"/>
        <v>0</v>
      </c>
    </row>
    <row r="73" spans="1:7" ht="15.75" x14ac:dyDescent="0.25">
      <c r="A73" s="13">
        <f t="shared" si="8"/>
        <v>0.58000000000000029</v>
      </c>
      <c r="B73" s="15" t="s">
        <v>6</v>
      </c>
      <c r="C73" s="11">
        <v>1</v>
      </c>
      <c r="D73" s="10" t="s">
        <v>5</v>
      </c>
      <c r="E73" s="9"/>
      <c r="F73" s="8">
        <f t="shared" si="7"/>
        <v>0</v>
      </c>
    </row>
    <row r="74" spans="1:7" ht="15.75" x14ac:dyDescent="0.25">
      <c r="A74" s="13">
        <f t="shared" si="8"/>
        <v>0.5900000000000003</v>
      </c>
      <c r="B74" s="15" t="s">
        <v>2</v>
      </c>
      <c r="C74" s="11">
        <v>1</v>
      </c>
      <c r="D74" s="10" t="s">
        <v>0</v>
      </c>
      <c r="E74" s="9"/>
      <c r="F74" s="8">
        <f t="shared" si="7"/>
        <v>0</v>
      </c>
    </row>
    <row r="75" spans="1:7" ht="15.75" x14ac:dyDescent="0.25">
      <c r="A75" s="13">
        <f t="shared" si="8"/>
        <v>0.60000000000000031</v>
      </c>
      <c r="B75" s="15" t="s">
        <v>1</v>
      </c>
      <c r="C75" s="11">
        <v>1</v>
      </c>
      <c r="D75" s="10" t="s">
        <v>0</v>
      </c>
      <c r="E75" s="9"/>
      <c r="F75" s="8">
        <f t="shared" si="7"/>
        <v>0</v>
      </c>
    </row>
    <row r="76" spans="1:7" ht="15.75" x14ac:dyDescent="0.25">
      <c r="A76" s="13"/>
      <c r="B76" s="15"/>
      <c r="C76" s="11"/>
      <c r="D76" s="10"/>
      <c r="E76" s="9"/>
      <c r="F76" s="8"/>
    </row>
    <row r="77" spans="1:7" ht="15.75" x14ac:dyDescent="0.25">
      <c r="A77" s="43"/>
      <c r="B77" s="44" t="s">
        <v>165</v>
      </c>
      <c r="C77" s="45"/>
      <c r="D77" s="46"/>
      <c r="E77" s="47"/>
      <c r="F77" s="36">
        <f>SUBTOTAL(9,F9:F75)</f>
        <v>0</v>
      </c>
    </row>
    <row r="78" spans="1:7" x14ac:dyDescent="0.25">
      <c r="A78" s="48"/>
      <c r="B78" s="49"/>
      <c r="C78" s="50"/>
      <c r="D78" s="49"/>
      <c r="E78" s="51"/>
      <c r="F78" s="52"/>
    </row>
    <row r="79" spans="1:7" x14ac:dyDescent="0.25">
      <c r="A79" s="48"/>
      <c r="B79" s="16" t="s">
        <v>166</v>
      </c>
      <c r="C79" s="53"/>
      <c r="D79" s="49"/>
      <c r="E79" s="54"/>
      <c r="F79" s="52"/>
    </row>
    <row r="80" spans="1:7" x14ac:dyDescent="0.25">
      <c r="A80" s="48"/>
      <c r="B80" s="12" t="s">
        <v>167</v>
      </c>
      <c r="C80" s="55">
        <v>0.1</v>
      </c>
      <c r="D80" s="56" t="s">
        <v>168</v>
      </c>
      <c r="E80" s="57">
        <f>+$F$77*C80</f>
        <v>0</v>
      </c>
      <c r="F80" s="58"/>
    </row>
    <row r="81" spans="1:6" x14ac:dyDescent="0.25">
      <c r="A81" s="48"/>
      <c r="B81" s="12" t="s">
        <v>169</v>
      </c>
      <c r="C81" s="55">
        <v>2.5000000000000001E-2</v>
      </c>
      <c r="D81" s="56" t="s">
        <v>168</v>
      </c>
      <c r="E81" s="57">
        <f t="shared" ref="E81:E85" si="9">+$F$77*C81</f>
        <v>0</v>
      </c>
      <c r="F81" s="58"/>
    </row>
    <row r="82" spans="1:6" x14ac:dyDescent="0.25">
      <c r="A82" s="48"/>
      <c r="B82" s="12" t="s">
        <v>170</v>
      </c>
      <c r="C82" s="55">
        <v>4.6399999999999997E-2</v>
      </c>
      <c r="D82" s="56" t="s">
        <v>168</v>
      </c>
      <c r="E82" s="57">
        <f t="shared" si="9"/>
        <v>0</v>
      </c>
      <c r="F82" s="58"/>
    </row>
    <row r="83" spans="1:6" x14ac:dyDescent="0.25">
      <c r="A83" s="48"/>
      <c r="B83" s="12" t="s">
        <v>171</v>
      </c>
      <c r="C83" s="55">
        <v>0.01</v>
      </c>
      <c r="D83" s="56" t="s">
        <v>168</v>
      </c>
      <c r="E83" s="57">
        <f t="shared" si="9"/>
        <v>0</v>
      </c>
      <c r="F83" s="58"/>
    </row>
    <row r="84" spans="1:6" x14ac:dyDescent="0.25">
      <c r="A84" s="48"/>
      <c r="B84" s="12" t="s">
        <v>172</v>
      </c>
      <c r="C84" s="55">
        <v>0.05</v>
      </c>
      <c r="D84" s="56" t="s">
        <v>168</v>
      </c>
      <c r="E84" s="57">
        <f t="shared" si="9"/>
        <v>0</v>
      </c>
      <c r="F84" s="58"/>
    </row>
    <row r="85" spans="1:6" x14ac:dyDescent="0.25">
      <c r="A85" s="48"/>
      <c r="B85" s="12" t="s">
        <v>173</v>
      </c>
      <c r="C85" s="55">
        <v>1E-3</v>
      </c>
      <c r="D85" s="56" t="s">
        <v>168</v>
      </c>
      <c r="E85" s="57">
        <f t="shared" si="9"/>
        <v>0</v>
      </c>
      <c r="F85" s="58"/>
    </row>
    <row r="86" spans="1:6" x14ac:dyDescent="0.25">
      <c r="A86" s="48"/>
      <c r="B86" s="12" t="s">
        <v>174</v>
      </c>
      <c r="C86" s="55">
        <v>0.18</v>
      </c>
      <c r="D86" s="59">
        <f>+E80</f>
        <v>0</v>
      </c>
      <c r="E86" s="60">
        <f>+C86*D86</f>
        <v>0</v>
      </c>
      <c r="F86" s="58"/>
    </row>
    <row r="87" spans="1:6" x14ac:dyDescent="0.25">
      <c r="A87" s="48"/>
      <c r="B87" s="49"/>
      <c r="C87" s="61"/>
      <c r="D87" s="62"/>
      <c r="E87" s="63"/>
      <c r="F87" s="52"/>
    </row>
    <row r="88" spans="1:6" ht="15.75" x14ac:dyDescent="0.25">
      <c r="A88" s="43"/>
      <c r="B88" s="44" t="s">
        <v>175</v>
      </c>
      <c r="C88" s="45"/>
      <c r="D88" s="46"/>
      <c r="E88" s="47"/>
      <c r="F88" s="36">
        <f>+F77+SUM(E80:E86)</f>
        <v>0</v>
      </c>
    </row>
    <row r="89" spans="1:6" x14ac:dyDescent="0.25">
      <c r="A89" s="48"/>
      <c r="B89" s="64"/>
      <c r="C89" s="65"/>
      <c r="D89" s="66"/>
      <c r="E89" s="67"/>
      <c r="F89" s="68"/>
    </row>
    <row r="90" spans="1:6" x14ac:dyDescent="0.25">
      <c r="A90" s="48"/>
      <c r="B90" s="12" t="s">
        <v>176</v>
      </c>
      <c r="C90" s="55">
        <v>0.05</v>
      </c>
      <c r="D90" s="56" t="s">
        <v>168</v>
      </c>
      <c r="E90" s="57">
        <f>+F77*C90</f>
        <v>0</v>
      </c>
      <c r="F90" s="52"/>
    </row>
    <row r="91" spans="1:6" x14ac:dyDescent="0.25">
      <c r="A91" s="69"/>
      <c r="B91" s="70"/>
      <c r="C91" s="71"/>
      <c r="D91" s="72"/>
      <c r="E91" s="71"/>
      <c r="F91" s="73"/>
    </row>
    <row r="92" spans="1:6" ht="15.75" x14ac:dyDescent="0.25">
      <c r="A92" s="74"/>
      <c r="B92" s="75" t="s">
        <v>177</v>
      </c>
      <c r="C92" s="76"/>
      <c r="D92" s="77"/>
      <c r="E92" s="76"/>
      <c r="F92" s="79">
        <f>+F88+E90</f>
        <v>0</v>
      </c>
    </row>
  </sheetData>
  <mergeCells count="2">
    <mergeCell ref="A5:F5"/>
    <mergeCell ref="E6:F6"/>
  </mergeCells>
  <pageMargins left="0.7" right="0.7" top="0.75" bottom="0.75" header="0.3" footer="0.3"/>
  <pageSetup scale="55" fitToHeight="0" orientation="portrait" r:id="rId1"/>
  <ignoredErrors>
    <ignoredError sqref="E80:E81 E90 E82:E86" unlockedFormula="1"/>
    <ignoredError sqref="F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81"/>
  <sheetViews>
    <sheetView view="pageBreakPreview" topLeftCell="A39" zoomScale="80" zoomScaleNormal="100" zoomScaleSheetLayoutView="80" workbookViewId="0">
      <selection activeCell="A44" sqref="A44:XFD45"/>
    </sheetView>
  </sheetViews>
  <sheetFormatPr baseColWidth="10" defaultRowHeight="15" x14ac:dyDescent="0.25"/>
  <cols>
    <col min="1" max="1" width="9.7109375" customWidth="1"/>
    <col min="2" max="2" width="87.42578125" customWidth="1"/>
    <col min="3" max="3" width="10.7109375" bestFit="1" customWidth="1"/>
    <col min="4" max="4" width="11.28515625" style="1" bestFit="1" customWidth="1"/>
    <col min="5" max="5" width="19.28515625" customWidth="1"/>
    <col min="6" max="6" width="22" bestFit="1" customWidth="1"/>
  </cols>
  <sheetData>
    <row r="5" spans="1:6" ht="27" customHeight="1" x14ac:dyDescent="0.25">
      <c r="A5" s="80" t="s">
        <v>187</v>
      </c>
      <c r="B5" s="80"/>
      <c r="C5" s="80"/>
      <c r="D5" s="80"/>
      <c r="E5" s="80"/>
      <c r="F5" s="80"/>
    </row>
    <row r="6" spans="1:6" ht="18" x14ac:dyDescent="0.25">
      <c r="A6" s="26"/>
      <c r="B6" s="25"/>
      <c r="C6" s="24"/>
      <c r="D6" s="24"/>
      <c r="E6" s="81"/>
      <c r="F6" s="81"/>
    </row>
    <row r="7" spans="1:6" ht="19.5" thickBot="1" x14ac:dyDescent="0.35">
      <c r="A7" s="23"/>
      <c r="B7" s="22" t="s">
        <v>118</v>
      </c>
      <c r="C7" s="21"/>
      <c r="D7" s="21"/>
      <c r="E7" s="20"/>
      <c r="F7" s="20"/>
    </row>
    <row r="8" spans="1:6" ht="18" x14ac:dyDescent="0.25">
      <c r="A8" s="19" t="s">
        <v>65</v>
      </c>
      <c r="B8" s="18" t="s">
        <v>64</v>
      </c>
      <c r="C8" s="18" t="s">
        <v>63</v>
      </c>
      <c r="D8" s="18" t="s">
        <v>62</v>
      </c>
      <c r="E8" s="18" t="s">
        <v>61</v>
      </c>
      <c r="F8" s="17" t="s">
        <v>60</v>
      </c>
    </row>
    <row r="9" spans="1:6" ht="18" x14ac:dyDescent="0.25">
      <c r="A9" s="31"/>
      <c r="B9" s="32" t="s">
        <v>59</v>
      </c>
      <c r="C9" s="33"/>
      <c r="D9" s="34"/>
      <c r="E9" s="35"/>
      <c r="F9" s="36">
        <f>SUBTOTAL(9,F10:F22)</f>
        <v>0</v>
      </c>
    </row>
    <row r="10" spans="1:6" ht="15.75" x14ac:dyDescent="0.25">
      <c r="A10" s="13">
        <f>+A7+0.01</f>
        <v>0.01</v>
      </c>
      <c r="B10" s="12" t="s">
        <v>102</v>
      </c>
      <c r="C10" s="11">
        <v>10.6</v>
      </c>
      <c r="D10" s="10" t="s">
        <v>19</v>
      </c>
      <c r="E10" s="9"/>
      <c r="F10" s="8">
        <f t="shared" ref="F10:F22" si="0">+C10*E10</f>
        <v>0</v>
      </c>
    </row>
    <row r="11" spans="1:6" ht="15.75" x14ac:dyDescent="0.25">
      <c r="A11" s="13">
        <f t="shared" ref="A11:A22" si="1">+A10+0.01</f>
        <v>0.02</v>
      </c>
      <c r="B11" s="12" t="s">
        <v>117</v>
      </c>
      <c r="C11" s="11">
        <f>2*1.1</f>
        <v>2.2000000000000002</v>
      </c>
      <c r="D11" s="10" t="s">
        <v>19</v>
      </c>
      <c r="E11" s="9"/>
      <c r="F11" s="8">
        <f t="shared" si="0"/>
        <v>0</v>
      </c>
    </row>
    <row r="12" spans="1:6" ht="15.75" x14ac:dyDescent="0.25">
      <c r="A12" s="13">
        <f t="shared" si="1"/>
        <v>0.03</v>
      </c>
      <c r="B12" s="12" t="s">
        <v>100</v>
      </c>
      <c r="C12" s="11">
        <v>1</v>
      </c>
      <c r="D12" s="10" t="s">
        <v>0</v>
      </c>
      <c r="E12" s="9"/>
      <c r="F12" s="8">
        <f t="shared" si="0"/>
        <v>0</v>
      </c>
    </row>
    <row r="13" spans="1:6" ht="15.75" x14ac:dyDescent="0.25">
      <c r="A13" s="13">
        <f t="shared" si="1"/>
        <v>0.04</v>
      </c>
      <c r="B13" s="12" t="s">
        <v>99</v>
      </c>
      <c r="C13" s="11">
        <v>1</v>
      </c>
      <c r="D13" s="10" t="s">
        <v>0</v>
      </c>
      <c r="E13" s="9"/>
      <c r="F13" s="8">
        <f t="shared" si="0"/>
        <v>0</v>
      </c>
    </row>
    <row r="14" spans="1:6" ht="15.75" x14ac:dyDescent="0.25">
      <c r="A14" s="13">
        <f t="shared" si="1"/>
        <v>0.05</v>
      </c>
      <c r="B14" s="12" t="s">
        <v>116</v>
      </c>
      <c r="C14" s="11">
        <v>2</v>
      </c>
      <c r="D14" s="10" t="s">
        <v>5</v>
      </c>
      <c r="E14" s="9"/>
      <c r="F14" s="8">
        <f t="shared" si="0"/>
        <v>0</v>
      </c>
    </row>
    <row r="15" spans="1:6" ht="15.75" x14ac:dyDescent="0.25">
      <c r="A15" s="13">
        <f t="shared" si="1"/>
        <v>6.0000000000000005E-2</v>
      </c>
      <c r="B15" s="12" t="s">
        <v>115</v>
      </c>
      <c r="C15" s="11">
        <v>1</v>
      </c>
      <c r="D15" s="10" t="s">
        <v>5</v>
      </c>
      <c r="E15" s="9"/>
      <c r="F15" s="8">
        <f t="shared" si="0"/>
        <v>0</v>
      </c>
    </row>
    <row r="16" spans="1:6" ht="15.75" x14ac:dyDescent="0.25">
      <c r="A16" s="13">
        <f t="shared" si="1"/>
        <v>7.0000000000000007E-2</v>
      </c>
      <c r="B16" s="12" t="s">
        <v>95</v>
      </c>
      <c r="C16" s="11">
        <f>2.1*1</f>
        <v>2.1</v>
      </c>
      <c r="D16" s="10" t="s">
        <v>19</v>
      </c>
      <c r="E16" s="9"/>
      <c r="F16" s="8">
        <f t="shared" si="0"/>
        <v>0</v>
      </c>
    </row>
    <row r="17" spans="1:6" ht="15.75" x14ac:dyDescent="0.25">
      <c r="A17" s="13">
        <f t="shared" si="1"/>
        <v>0.08</v>
      </c>
      <c r="B17" s="12" t="s">
        <v>114</v>
      </c>
      <c r="C17" s="11">
        <f>(1.3*2.97*2)+(1.6*1.1)+(1.6*1)</f>
        <v>11.082000000000001</v>
      </c>
      <c r="D17" s="10" t="s">
        <v>19</v>
      </c>
      <c r="E17" s="9"/>
      <c r="F17" s="8">
        <f t="shared" si="0"/>
        <v>0</v>
      </c>
    </row>
    <row r="18" spans="1:6" ht="15.75" x14ac:dyDescent="0.25">
      <c r="A18" s="13">
        <f t="shared" si="1"/>
        <v>0.09</v>
      </c>
      <c r="B18" s="12" t="s">
        <v>113</v>
      </c>
      <c r="C18" s="11">
        <f>2.3*0.4*0.2</f>
        <v>0.184</v>
      </c>
      <c r="D18" s="10" t="s">
        <v>112</v>
      </c>
      <c r="E18" s="9"/>
      <c r="F18" s="8">
        <f t="shared" si="0"/>
        <v>0</v>
      </c>
    </row>
    <row r="19" spans="1:6" ht="15.75" x14ac:dyDescent="0.25">
      <c r="A19" s="13">
        <f t="shared" si="1"/>
        <v>9.9999999999999992E-2</v>
      </c>
      <c r="B19" s="12" t="s">
        <v>111</v>
      </c>
      <c r="C19" s="11">
        <f>+(C17*2)+(C16*2)</f>
        <v>26.364000000000001</v>
      </c>
      <c r="D19" s="10" t="s">
        <v>19</v>
      </c>
      <c r="E19" s="9"/>
      <c r="F19" s="8">
        <f t="shared" si="0"/>
        <v>0</v>
      </c>
    </row>
    <row r="20" spans="1:6" ht="15.75" x14ac:dyDescent="0.25">
      <c r="A20" s="13">
        <f t="shared" si="1"/>
        <v>0.10999999999999999</v>
      </c>
      <c r="B20" s="12" t="s">
        <v>93</v>
      </c>
      <c r="C20" s="11">
        <v>1</v>
      </c>
      <c r="D20" s="10" t="s">
        <v>0</v>
      </c>
      <c r="E20" s="9"/>
      <c r="F20" s="8">
        <f t="shared" si="0"/>
        <v>0</v>
      </c>
    </row>
    <row r="21" spans="1:6" ht="15.75" x14ac:dyDescent="0.25">
      <c r="A21" s="13">
        <f t="shared" si="1"/>
        <v>0.11999999999999998</v>
      </c>
      <c r="B21" s="12" t="s">
        <v>92</v>
      </c>
      <c r="C21" s="11">
        <f>1.6*0.2</f>
        <v>0.32000000000000006</v>
      </c>
      <c r="D21" s="10" t="s">
        <v>19</v>
      </c>
      <c r="E21" s="9"/>
      <c r="F21" s="8">
        <f t="shared" si="0"/>
        <v>0</v>
      </c>
    </row>
    <row r="22" spans="1:6" ht="15.75" x14ac:dyDescent="0.25">
      <c r="A22" s="13">
        <f t="shared" si="1"/>
        <v>0.12999999999999998</v>
      </c>
      <c r="B22" s="30" t="s">
        <v>110</v>
      </c>
      <c r="C22" s="11">
        <f>1.6*0.3</f>
        <v>0.48</v>
      </c>
      <c r="D22" s="10" t="s">
        <v>19</v>
      </c>
      <c r="E22" s="9"/>
      <c r="F22" s="8">
        <f t="shared" si="0"/>
        <v>0</v>
      </c>
    </row>
    <row r="23" spans="1:6" ht="15.75" x14ac:dyDescent="0.25">
      <c r="A23" s="37"/>
      <c r="B23" s="78" t="s">
        <v>90</v>
      </c>
      <c r="C23" s="39"/>
      <c r="D23" s="40"/>
      <c r="E23" s="41"/>
      <c r="F23" s="36">
        <f>SUBTOTAL(9,F24)</f>
        <v>0</v>
      </c>
    </row>
    <row r="24" spans="1:6" ht="15.75" x14ac:dyDescent="0.25">
      <c r="A24" s="13">
        <f>A22+0.01</f>
        <v>0.13999999999999999</v>
      </c>
      <c r="B24" s="12" t="s">
        <v>89</v>
      </c>
      <c r="C24" s="11">
        <v>10.6</v>
      </c>
      <c r="D24" s="10" t="s">
        <v>19</v>
      </c>
      <c r="E24" s="9"/>
      <c r="F24" s="8">
        <f>+C24*E24</f>
        <v>0</v>
      </c>
    </row>
    <row r="25" spans="1:6" ht="15.75" x14ac:dyDescent="0.25">
      <c r="A25" s="37"/>
      <c r="B25" s="38" t="s">
        <v>79</v>
      </c>
      <c r="C25" s="39"/>
      <c r="D25" s="40"/>
      <c r="E25" s="41"/>
      <c r="F25" s="36">
        <f>SUBTOTAL(9,F26:F35)</f>
        <v>0</v>
      </c>
    </row>
    <row r="26" spans="1:6" ht="15.75" x14ac:dyDescent="0.25">
      <c r="A26" s="13">
        <f>A24+0.01</f>
        <v>0.15</v>
      </c>
      <c r="B26" s="12" t="s">
        <v>78</v>
      </c>
      <c r="C26" s="11">
        <v>2</v>
      </c>
      <c r="D26" s="10" t="s">
        <v>5</v>
      </c>
      <c r="E26" s="9"/>
      <c r="F26" s="8">
        <f t="shared" ref="F26:F35" si="2">+C26*E26</f>
        <v>0</v>
      </c>
    </row>
    <row r="27" spans="1:6" ht="15.75" x14ac:dyDescent="0.25">
      <c r="A27" s="13">
        <f t="shared" ref="A27:A35" si="3">+A26+0.01</f>
        <v>0.16</v>
      </c>
      <c r="B27" s="15" t="s">
        <v>77</v>
      </c>
      <c r="C27" s="11">
        <v>3</v>
      </c>
      <c r="D27" s="10" t="s">
        <v>0</v>
      </c>
      <c r="E27" s="9"/>
      <c r="F27" s="8">
        <f t="shared" si="2"/>
        <v>0</v>
      </c>
    </row>
    <row r="28" spans="1:6" ht="15.75" x14ac:dyDescent="0.25">
      <c r="A28" s="13">
        <f t="shared" si="3"/>
        <v>0.17</v>
      </c>
      <c r="B28" s="12" t="s">
        <v>76</v>
      </c>
      <c r="C28" s="11">
        <v>2</v>
      </c>
      <c r="D28" s="10" t="s">
        <v>5</v>
      </c>
      <c r="E28" s="9"/>
      <c r="F28" s="8">
        <f t="shared" si="2"/>
        <v>0</v>
      </c>
    </row>
    <row r="29" spans="1:6" ht="15.75" x14ac:dyDescent="0.25">
      <c r="A29" s="13">
        <f t="shared" si="3"/>
        <v>0.18000000000000002</v>
      </c>
      <c r="B29" s="12" t="s">
        <v>109</v>
      </c>
      <c r="C29" s="11">
        <v>1</v>
      </c>
      <c r="D29" s="10" t="s">
        <v>5</v>
      </c>
      <c r="E29" s="9"/>
      <c r="F29" s="8">
        <f t="shared" si="2"/>
        <v>0</v>
      </c>
    </row>
    <row r="30" spans="1:6" ht="15.75" x14ac:dyDescent="0.25">
      <c r="A30" s="13">
        <f t="shared" si="3"/>
        <v>0.19000000000000003</v>
      </c>
      <c r="B30" s="12" t="s">
        <v>38</v>
      </c>
      <c r="C30" s="11">
        <v>1</v>
      </c>
      <c r="D30" s="10" t="s">
        <v>0</v>
      </c>
      <c r="E30" s="9"/>
      <c r="F30" s="8">
        <f t="shared" si="2"/>
        <v>0</v>
      </c>
    </row>
    <row r="31" spans="1:6" ht="15.75" x14ac:dyDescent="0.25">
      <c r="A31" s="13">
        <f t="shared" si="3"/>
        <v>0.20000000000000004</v>
      </c>
      <c r="B31" s="12" t="s">
        <v>37</v>
      </c>
      <c r="C31" s="11">
        <v>2</v>
      </c>
      <c r="D31" s="10" t="s">
        <v>0</v>
      </c>
      <c r="E31" s="9"/>
      <c r="F31" s="8">
        <f t="shared" si="2"/>
        <v>0</v>
      </c>
    </row>
    <row r="32" spans="1:6" ht="15.75" x14ac:dyDescent="0.25">
      <c r="A32" s="13">
        <f t="shared" si="3"/>
        <v>0.21000000000000005</v>
      </c>
      <c r="B32" s="12" t="s">
        <v>36</v>
      </c>
      <c r="C32" s="11">
        <v>1</v>
      </c>
      <c r="D32" s="10" t="s">
        <v>5</v>
      </c>
      <c r="E32" s="9"/>
      <c r="F32" s="8">
        <f t="shared" si="2"/>
        <v>0</v>
      </c>
    </row>
    <row r="33" spans="1:6" ht="15.75" x14ac:dyDescent="0.25">
      <c r="A33" s="13">
        <f t="shared" si="3"/>
        <v>0.22000000000000006</v>
      </c>
      <c r="B33" s="12" t="s">
        <v>35</v>
      </c>
      <c r="C33" s="11">
        <v>1</v>
      </c>
      <c r="D33" s="10" t="s">
        <v>0</v>
      </c>
      <c r="E33" s="9"/>
      <c r="F33" s="8">
        <f t="shared" si="2"/>
        <v>0</v>
      </c>
    </row>
    <row r="34" spans="1:6" ht="15.75" x14ac:dyDescent="0.25">
      <c r="A34" s="13">
        <f t="shared" si="3"/>
        <v>0.23000000000000007</v>
      </c>
      <c r="B34" s="15" t="s">
        <v>34</v>
      </c>
      <c r="C34" s="11">
        <v>1</v>
      </c>
      <c r="D34" s="10" t="s">
        <v>0</v>
      </c>
      <c r="E34" s="9"/>
      <c r="F34" s="8">
        <f t="shared" si="2"/>
        <v>0</v>
      </c>
    </row>
    <row r="35" spans="1:6" ht="15.75" x14ac:dyDescent="0.25">
      <c r="A35" s="13">
        <f t="shared" si="3"/>
        <v>0.24000000000000007</v>
      </c>
      <c r="B35" s="12" t="s">
        <v>33</v>
      </c>
      <c r="C35" s="11">
        <v>1</v>
      </c>
      <c r="D35" s="10" t="s">
        <v>0</v>
      </c>
      <c r="E35" s="9"/>
      <c r="F35" s="8">
        <f t="shared" si="2"/>
        <v>0</v>
      </c>
    </row>
    <row r="36" spans="1:6" ht="15.75" x14ac:dyDescent="0.25">
      <c r="A36" s="37"/>
      <c r="B36" s="32" t="s">
        <v>32</v>
      </c>
      <c r="C36" s="39"/>
      <c r="D36" s="40"/>
      <c r="E36" s="41"/>
      <c r="F36" s="36">
        <f>SUBTOTAL(9,F37:F41)</f>
        <v>0</v>
      </c>
    </row>
    <row r="37" spans="1:6" ht="15.75" x14ac:dyDescent="0.25">
      <c r="A37" s="13">
        <f>+A35+0.01</f>
        <v>0.25000000000000006</v>
      </c>
      <c r="B37" s="12" t="s">
        <v>74</v>
      </c>
      <c r="C37" s="11">
        <v>1</v>
      </c>
      <c r="D37" s="10" t="s">
        <v>5</v>
      </c>
      <c r="E37" s="9"/>
      <c r="F37" s="8">
        <f>+C37*E37</f>
        <v>0</v>
      </c>
    </row>
    <row r="38" spans="1:6" ht="15.75" x14ac:dyDescent="0.25">
      <c r="A38" s="13">
        <f>+A37+0.01</f>
        <v>0.26000000000000006</v>
      </c>
      <c r="B38" s="12" t="s">
        <v>108</v>
      </c>
      <c r="C38" s="11">
        <f>1.6*1.02*10.76</f>
        <v>17.560320000000001</v>
      </c>
      <c r="D38" s="10" t="s">
        <v>29</v>
      </c>
      <c r="E38" s="9"/>
      <c r="F38" s="8">
        <f>+C38*E38</f>
        <v>0</v>
      </c>
    </row>
    <row r="39" spans="1:6" ht="15.75" x14ac:dyDescent="0.25">
      <c r="A39" s="13">
        <f>+A38+0.01</f>
        <v>0.27000000000000007</v>
      </c>
      <c r="B39" s="15" t="s">
        <v>72</v>
      </c>
      <c r="C39" s="11">
        <v>2</v>
      </c>
      <c r="D39" s="10" t="s">
        <v>0</v>
      </c>
      <c r="E39" s="9"/>
      <c r="F39" s="8">
        <f>+C39*E39</f>
        <v>0</v>
      </c>
    </row>
    <row r="40" spans="1:6" ht="15.75" x14ac:dyDescent="0.25">
      <c r="A40" s="13">
        <f>+A39+0.01</f>
        <v>0.28000000000000008</v>
      </c>
      <c r="B40" s="12" t="s">
        <v>71</v>
      </c>
      <c r="C40" s="11">
        <v>1</v>
      </c>
      <c r="D40" s="10" t="s">
        <v>0</v>
      </c>
      <c r="E40" s="9"/>
      <c r="F40" s="8">
        <f>+C40*E40</f>
        <v>0</v>
      </c>
    </row>
    <row r="41" spans="1:6" ht="15.75" x14ac:dyDescent="0.25">
      <c r="A41" s="13">
        <f>+A40+0.01</f>
        <v>0.29000000000000009</v>
      </c>
      <c r="B41" s="12" t="s">
        <v>107</v>
      </c>
      <c r="C41" s="11">
        <v>1</v>
      </c>
      <c r="D41" s="10" t="s">
        <v>0</v>
      </c>
      <c r="E41" s="9"/>
      <c r="F41" s="8">
        <f>+C41*E41</f>
        <v>0</v>
      </c>
    </row>
    <row r="42" spans="1:6" ht="15.75" x14ac:dyDescent="0.25">
      <c r="A42" s="37"/>
      <c r="B42" s="38" t="s">
        <v>183</v>
      </c>
      <c r="C42" s="39"/>
      <c r="D42" s="40"/>
      <c r="E42" s="41"/>
      <c r="F42" s="36">
        <f>SUBTOTAL(9,F43)</f>
        <v>0</v>
      </c>
    </row>
    <row r="43" spans="1:6" ht="15.75" x14ac:dyDescent="0.25">
      <c r="A43" s="13">
        <f>+A41+0.01</f>
        <v>0.3000000000000001</v>
      </c>
      <c r="B43" s="12" t="s">
        <v>186</v>
      </c>
      <c r="C43" s="11">
        <v>1</v>
      </c>
      <c r="D43" s="10" t="s">
        <v>5</v>
      </c>
      <c r="E43" s="9"/>
      <c r="F43" s="8">
        <f>+C43*E43</f>
        <v>0</v>
      </c>
    </row>
    <row r="44" spans="1:6" ht="15.75" x14ac:dyDescent="0.25">
      <c r="A44" s="37"/>
      <c r="B44" s="38" t="s">
        <v>70</v>
      </c>
      <c r="C44" s="39"/>
      <c r="D44" s="40"/>
      <c r="E44" s="41"/>
      <c r="F44" s="36">
        <f>SUBTOTAL(9,F45:F64)</f>
        <v>0</v>
      </c>
    </row>
    <row r="45" spans="1:6" ht="15.75" x14ac:dyDescent="0.25">
      <c r="A45" s="13">
        <f>+A43+0.01</f>
        <v>0.31000000000000011</v>
      </c>
      <c r="B45" s="15" t="s">
        <v>23</v>
      </c>
      <c r="C45" s="11">
        <v>1</v>
      </c>
      <c r="D45" s="10" t="s">
        <v>0</v>
      </c>
      <c r="E45" s="9"/>
      <c r="F45" s="8">
        <f t="shared" ref="F45:F64" si="4">+C45*E45</f>
        <v>0</v>
      </c>
    </row>
    <row r="46" spans="1:6" ht="15.75" x14ac:dyDescent="0.25">
      <c r="A46" s="13">
        <f t="shared" ref="A46:A64" si="5">+A45+0.01</f>
        <v>0.32000000000000012</v>
      </c>
      <c r="B46" s="15" t="s">
        <v>22</v>
      </c>
      <c r="C46" s="11">
        <v>1</v>
      </c>
      <c r="D46" s="10" t="s">
        <v>0</v>
      </c>
      <c r="E46" s="9"/>
      <c r="F46" s="8">
        <f t="shared" si="4"/>
        <v>0</v>
      </c>
    </row>
    <row r="47" spans="1:6" s="28" customFormat="1" ht="15.75" x14ac:dyDescent="0.2">
      <c r="A47" s="13">
        <f t="shared" si="5"/>
        <v>0.33000000000000013</v>
      </c>
      <c r="B47" s="15" t="s">
        <v>69</v>
      </c>
      <c r="C47" s="11">
        <v>1</v>
      </c>
      <c r="D47" s="10" t="s">
        <v>0</v>
      </c>
      <c r="E47" s="9"/>
      <c r="F47" s="8">
        <f t="shared" si="4"/>
        <v>0</v>
      </c>
    </row>
    <row r="48" spans="1:6" s="28" customFormat="1" ht="15.75" x14ac:dyDescent="0.2">
      <c r="A48" s="13">
        <f t="shared" si="5"/>
        <v>0.34000000000000014</v>
      </c>
      <c r="B48" s="15" t="s">
        <v>106</v>
      </c>
      <c r="C48" s="11">
        <f>10.6*3</f>
        <v>31.799999999999997</v>
      </c>
      <c r="D48" s="10" t="s">
        <v>19</v>
      </c>
      <c r="E48" s="9"/>
      <c r="F48" s="8">
        <f t="shared" si="4"/>
        <v>0</v>
      </c>
    </row>
    <row r="49" spans="1:7" s="28" customFormat="1" ht="15.75" x14ac:dyDescent="0.2">
      <c r="A49" s="13">
        <f t="shared" si="5"/>
        <v>0.35000000000000014</v>
      </c>
      <c r="B49" s="15" t="s">
        <v>18</v>
      </c>
      <c r="C49" s="11">
        <v>2</v>
      </c>
      <c r="D49" s="10" t="s">
        <v>5</v>
      </c>
      <c r="E49" s="9"/>
      <c r="F49" s="8">
        <f t="shared" si="4"/>
        <v>0</v>
      </c>
    </row>
    <row r="50" spans="1:7" s="28" customFormat="1" ht="15.75" x14ac:dyDescent="0.2">
      <c r="A50" s="13">
        <f t="shared" si="5"/>
        <v>0.36000000000000015</v>
      </c>
      <c r="B50" s="15" t="s">
        <v>105</v>
      </c>
      <c r="C50" s="11">
        <v>1</v>
      </c>
      <c r="D50" s="10" t="s">
        <v>5</v>
      </c>
      <c r="E50" s="9"/>
      <c r="F50" s="8">
        <f t="shared" si="4"/>
        <v>0</v>
      </c>
    </row>
    <row r="51" spans="1:7" s="28" customFormat="1" ht="15.75" x14ac:dyDescent="0.2">
      <c r="A51" s="13">
        <f t="shared" si="5"/>
        <v>0.37000000000000016</v>
      </c>
      <c r="B51" s="15" t="s">
        <v>16</v>
      </c>
      <c r="C51" s="11">
        <v>1</v>
      </c>
      <c r="D51" s="10" t="s">
        <v>0</v>
      </c>
      <c r="E51" s="9"/>
      <c r="F51" s="8">
        <f t="shared" si="4"/>
        <v>0</v>
      </c>
    </row>
    <row r="52" spans="1:7" s="28" customFormat="1" ht="15.75" x14ac:dyDescent="0.2">
      <c r="A52" s="13">
        <f t="shared" si="5"/>
        <v>0.38000000000000017</v>
      </c>
      <c r="B52" s="15" t="s">
        <v>15</v>
      </c>
      <c r="C52" s="11">
        <v>1</v>
      </c>
      <c r="D52" s="10" t="s">
        <v>0</v>
      </c>
      <c r="E52" s="9"/>
      <c r="F52" s="8">
        <f t="shared" si="4"/>
        <v>0</v>
      </c>
    </row>
    <row r="53" spans="1:7" s="28" customFormat="1" ht="15.75" x14ac:dyDescent="0.2">
      <c r="A53" s="13">
        <f t="shared" si="5"/>
        <v>0.39000000000000018</v>
      </c>
      <c r="B53" s="15" t="s">
        <v>14</v>
      </c>
      <c r="C53" s="11">
        <v>2</v>
      </c>
      <c r="D53" s="10" t="s">
        <v>5</v>
      </c>
      <c r="E53" s="9"/>
      <c r="F53" s="8">
        <f t="shared" si="4"/>
        <v>0</v>
      </c>
    </row>
    <row r="54" spans="1:7" s="28" customFormat="1" ht="15.75" x14ac:dyDescent="0.2">
      <c r="A54" s="13">
        <f t="shared" si="5"/>
        <v>0.40000000000000019</v>
      </c>
      <c r="B54" s="15" t="s">
        <v>13</v>
      </c>
      <c r="C54" s="11">
        <v>1</v>
      </c>
      <c r="D54" s="10" t="s">
        <v>5</v>
      </c>
      <c r="E54" s="9"/>
      <c r="F54" s="8">
        <f t="shared" si="4"/>
        <v>0</v>
      </c>
    </row>
    <row r="55" spans="1:7" s="28" customFormat="1" ht="15.75" x14ac:dyDescent="0.2">
      <c r="A55" s="13">
        <f t="shared" si="5"/>
        <v>0.4100000000000002</v>
      </c>
      <c r="B55" s="15" t="s">
        <v>12</v>
      </c>
      <c r="C55" s="11">
        <v>1</v>
      </c>
      <c r="D55" s="10" t="s">
        <v>5</v>
      </c>
      <c r="E55" s="9"/>
      <c r="F55" s="8">
        <f t="shared" si="4"/>
        <v>0</v>
      </c>
    </row>
    <row r="56" spans="1:7" s="28" customFormat="1" ht="15.75" x14ac:dyDescent="0.2">
      <c r="A56" s="13">
        <f t="shared" si="5"/>
        <v>0.42000000000000021</v>
      </c>
      <c r="B56" s="15" t="s">
        <v>11</v>
      </c>
      <c r="C56" s="11">
        <v>1</v>
      </c>
      <c r="D56" s="10" t="s">
        <v>5</v>
      </c>
      <c r="E56" s="9"/>
      <c r="F56" s="8">
        <f t="shared" si="4"/>
        <v>0</v>
      </c>
    </row>
    <row r="57" spans="1:7" s="28" customFormat="1" ht="15.75" x14ac:dyDescent="0.2">
      <c r="A57" s="13">
        <f t="shared" si="5"/>
        <v>0.43000000000000022</v>
      </c>
      <c r="B57" s="15" t="s">
        <v>10</v>
      </c>
      <c r="C57" s="11">
        <v>1</v>
      </c>
      <c r="D57" s="10" t="s">
        <v>5</v>
      </c>
      <c r="E57" s="9"/>
      <c r="F57" s="8">
        <f t="shared" si="4"/>
        <v>0</v>
      </c>
      <c r="G57" s="29"/>
    </row>
    <row r="58" spans="1:7" ht="15.75" x14ac:dyDescent="0.25">
      <c r="A58" s="13">
        <f t="shared" si="5"/>
        <v>0.44000000000000022</v>
      </c>
      <c r="B58" s="15" t="s">
        <v>9</v>
      </c>
      <c r="C58" s="11">
        <v>1</v>
      </c>
      <c r="D58" s="10" t="s">
        <v>5</v>
      </c>
      <c r="E58" s="9"/>
      <c r="F58" s="8">
        <f t="shared" si="4"/>
        <v>0</v>
      </c>
    </row>
    <row r="59" spans="1:7" s="27" customFormat="1" ht="15.75" x14ac:dyDescent="0.2">
      <c r="A59" s="13">
        <f t="shared" si="5"/>
        <v>0.45000000000000023</v>
      </c>
      <c r="B59" s="15" t="s">
        <v>8</v>
      </c>
      <c r="C59" s="11">
        <v>1</v>
      </c>
      <c r="D59" s="10" t="s">
        <v>5</v>
      </c>
      <c r="E59" s="9"/>
      <c r="F59" s="8">
        <f t="shared" si="4"/>
        <v>0</v>
      </c>
    </row>
    <row r="60" spans="1:7" ht="15.75" x14ac:dyDescent="0.25">
      <c r="A60" s="13">
        <f t="shared" si="5"/>
        <v>0.46000000000000024</v>
      </c>
      <c r="B60" s="15" t="s">
        <v>7</v>
      </c>
      <c r="C60" s="11">
        <v>1</v>
      </c>
      <c r="D60" s="10" t="s">
        <v>5</v>
      </c>
      <c r="E60" s="9"/>
      <c r="F60" s="8">
        <f t="shared" si="4"/>
        <v>0</v>
      </c>
    </row>
    <row r="61" spans="1:7" ht="15.75" x14ac:dyDescent="0.25">
      <c r="A61" s="13">
        <f t="shared" si="5"/>
        <v>0.47000000000000025</v>
      </c>
      <c r="B61" s="15" t="s">
        <v>6</v>
      </c>
      <c r="C61" s="11">
        <v>1</v>
      </c>
      <c r="D61" s="10" t="s">
        <v>5</v>
      </c>
      <c r="E61" s="9"/>
      <c r="F61" s="8">
        <f t="shared" si="4"/>
        <v>0</v>
      </c>
    </row>
    <row r="62" spans="1:7" ht="15.75" x14ac:dyDescent="0.25">
      <c r="A62" s="13">
        <f t="shared" si="5"/>
        <v>0.48000000000000026</v>
      </c>
      <c r="B62" s="12" t="s">
        <v>104</v>
      </c>
      <c r="C62" s="11">
        <v>1.8</v>
      </c>
      <c r="D62" s="10" t="s">
        <v>3</v>
      </c>
      <c r="E62" s="9"/>
      <c r="F62" s="8">
        <f t="shared" si="4"/>
        <v>0</v>
      </c>
    </row>
    <row r="63" spans="1:7" ht="15.75" x14ac:dyDescent="0.25">
      <c r="A63" s="13">
        <f t="shared" si="5"/>
        <v>0.49000000000000027</v>
      </c>
      <c r="B63" s="15" t="s">
        <v>2</v>
      </c>
      <c r="C63" s="11">
        <v>1</v>
      </c>
      <c r="D63" s="10" t="s">
        <v>0</v>
      </c>
      <c r="E63" s="9"/>
      <c r="F63" s="8">
        <f t="shared" si="4"/>
        <v>0</v>
      </c>
    </row>
    <row r="64" spans="1:7" ht="15.75" x14ac:dyDescent="0.25">
      <c r="A64" s="13">
        <f t="shared" si="5"/>
        <v>0.50000000000000022</v>
      </c>
      <c r="B64" s="15" t="s">
        <v>1</v>
      </c>
      <c r="C64" s="11">
        <v>1</v>
      </c>
      <c r="D64" s="10" t="s">
        <v>0</v>
      </c>
      <c r="E64" s="9"/>
      <c r="F64" s="8">
        <f t="shared" si="4"/>
        <v>0</v>
      </c>
    </row>
    <row r="65" spans="1:6" ht="15.75" x14ac:dyDescent="0.25">
      <c r="A65" s="13"/>
      <c r="B65" s="15"/>
      <c r="C65" s="11"/>
      <c r="D65" s="10"/>
      <c r="E65" s="9"/>
      <c r="F65" s="8"/>
    </row>
    <row r="66" spans="1:6" ht="15.75" x14ac:dyDescent="0.25">
      <c r="A66" s="43"/>
      <c r="B66" s="44" t="s">
        <v>165</v>
      </c>
      <c r="C66" s="45"/>
      <c r="D66" s="46"/>
      <c r="E66" s="47"/>
      <c r="F66" s="36">
        <f>SUBTOTAL(9,F9:F64)</f>
        <v>0</v>
      </c>
    </row>
    <row r="67" spans="1:6" x14ac:dyDescent="0.25">
      <c r="A67" s="48"/>
      <c r="B67" s="49"/>
      <c r="C67" s="50"/>
      <c r="D67" s="49"/>
      <c r="E67" s="51"/>
      <c r="F67" s="52"/>
    </row>
    <row r="68" spans="1:6" x14ac:dyDescent="0.25">
      <c r="A68" s="48"/>
      <c r="B68" s="16" t="s">
        <v>166</v>
      </c>
      <c r="C68" s="53"/>
      <c r="D68" s="49"/>
      <c r="E68" s="54"/>
      <c r="F68" s="52"/>
    </row>
    <row r="69" spans="1:6" x14ac:dyDescent="0.25">
      <c r="A69" s="48"/>
      <c r="B69" s="12" t="s">
        <v>167</v>
      </c>
      <c r="C69" s="55">
        <v>0.1</v>
      </c>
      <c r="D69" s="56" t="s">
        <v>168</v>
      </c>
      <c r="E69" s="57">
        <f>+$F$66*C69</f>
        <v>0</v>
      </c>
      <c r="F69" s="58"/>
    </row>
    <row r="70" spans="1:6" x14ac:dyDescent="0.25">
      <c r="A70" s="48"/>
      <c r="B70" s="12" t="s">
        <v>169</v>
      </c>
      <c r="C70" s="55">
        <v>2.5000000000000001E-2</v>
      </c>
      <c r="D70" s="56" t="s">
        <v>168</v>
      </c>
      <c r="E70" s="57">
        <f t="shared" ref="E70:E74" si="6">+$F$66*C70</f>
        <v>0</v>
      </c>
      <c r="F70" s="58"/>
    </row>
    <row r="71" spans="1:6" x14ac:dyDescent="0.25">
      <c r="A71" s="48"/>
      <c r="B71" s="12" t="s">
        <v>170</v>
      </c>
      <c r="C71" s="55">
        <v>4.6399999999999997E-2</v>
      </c>
      <c r="D71" s="56" t="s">
        <v>168</v>
      </c>
      <c r="E71" s="57">
        <f t="shared" si="6"/>
        <v>0</v>
      </c>
      <c r="F71" s="58"/>
    </row>
    <row r="72" spans="1:6" x14ac:dyDescent="0.25">
      <c r="A72" s="48"/>
      <c r="B72" s="12" t="s">
        <v>171</v>
      </c>
      <c r="C72" s="55">
        <v>0.01</v>
      </c>
      <c r="D72" s="56" t="s">
        <v>168</v>
      </c>
      <c r="E72" s="57">
        <f t="shared" si="6"/>
        <v>0</v>
      </c>
      <c r="F72" s="58"/>
    </row>
    <row r="73" spans="1:6" x14ac:dyDescent="0.25">
      <c r="A73" s="48"/>
      <c r="B73" s="12" t="s">
        <v>172</v>
      </c>
      <c r="C73" s="55">
        <v>0.05</v>
      </c>
      <c r="D73" s="56" t="s">
        <v>168</v>
      </c>
      <c r="E73" s="57">
        <f t="shared" si="6"/>
        <v>0</v>
      </c>
      <c r="F73" s="58"/>
    </row>
    <row r="74" spans="1:6" x14ac:dyDescent="0.25">
      <c r="A74" s="48"/>
      <c r="B74" s="12" t="s">
        <v>173</v>
      </c>
      <c r="C74" s="55">
        <v>1E-3</v>
      </c>
      <c r="D74" s="56" t="s">
        <v>168</v>
      </c>
      <c r="E74" s="57">
        <f t="shared" si="6"/>
        <v>0</v>
      </c>
      <c r="F74" s="58"/>
    </row>
    <row r="75" spans="1:6" x14ac:dyDescent="0.25">
      <c r="A75" s="48"/>
      <c r="B75" s="12" t="s">
        <v>174</v>
      </c>
      <c r="C75" s="55">
        <v>0.18</v>
      </c>
      <c r="D75" s="59">
        <f>+E69</f>
        <v>0</v>
      </c>
      <c r="E75" s="60">
        <f>+C75*D75</f>
        <v>0</v>
      </c>
      <c r="F75" s="58"/>
    </row>
    <row r="76" spans="1:6" x14ac:dyDescent="0.25">
      <c r="A76" s="48"/>
      <c r="B76" s="49"/>
      <c r="C76" s="61"/>
      <c r="D76" s="62"/>
      <c r="E76" s="63"/>
      <c r="F76" s="52"/>
    </row>
    <row r="77" spans="1:6" ht="15.75" x14ac:dyDescent="0.25">
      <c r="A77" s="43"/>
      <c r="B77" s="44" t="s">
        <v>175</v>
      </c>
      <c r="C77" s="45"/>
      <c r="D77" s="46"/>
      <c r="E77" s="47"/>
      <c r="F77" s="36">
        <f>+F66+SUM(E69:E75)</f>
        <v>0</v>
      </c>
    </row>
    <row r="78" spans="1:6" x14ac:dyDescent="0.25">
      <c r="A78" s="48"/>
      <c r="B78" s="64"/>
      <c r="C78" s="65"/>
      <c r="D78" s="66"/>
      <c r="E78" s="67"/>
      <c r="F78" s="68"/>
    </row>
    <row r="79" spans="1:6" x14ac:dyDescent="0.25">
      <c r="A79" s="48"/>
      <c r="B79" s="12" t="s">
        <v>176</v>
      </c>
      <c r="C79" s="55">
        <v>0.05</v>
      </c>
      <c r="D79" s="56" t="s">
        <v>168</v>
      </c>
      <c r="E79" s="57">
        <f>+F66*C79</f>
        <v>0</v>
      </c>
      <c r="F79" s="52"/>
    </row>
    <row r="80" spans="1:6" x14ac:dyDescent="0.25">
      <c r="A80" s="69"/>
      <c r="B80" s="70"/>
      <c r="C80" s="71"/>
      <c r="D80" s="72"/>
      <c r="E80" s="71"/>
      <c r="F80" s="73"/>
    </row>
    <row r="81" spans="1:6" ht="15.75" x14ac:dyDescent="0.25">
      <c r="A81" s="74"/>
      <c r="B81" s="75" t="s">
        <v>177</v>
      </c>
      <c r="C81" s="76"/>
      <c r="D81" s="77"/>
      <c r="E81" s="76"/>
      <c r="F81" s="79">
        <f>+F77+E79</f>
        <v>0</v>
      </c>
    </row>
  </sheetData>
  <mergeCells count="2">
    <mergeCell ref="A5:F5"/>
    <mergeCell ref="E6:F6"/>
  </mergeCells>
  <pageMargins left="0.7" right="0.7" top="0.75" bottom="0.75" header="0.3" footer="0.3"/>
  <pageSetup scale="56" fitToHeight="0" orientation="portrait" r:id="rId1"/>
  <rowBreaks count="1" manualBreakCount="1">
    <brk id="67" max="5" man="1"/>
  </rowBreaks>
  <ignoredErrors>
    <ignoredError sqref="E69:E70 E79 E71:E75" unlockedFormula="1"/>
    <ignoredError sqref="F4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62"/>
  <sheetViews>
    <sheetView view="pageBreakPreview" topLeftCell="A28" zoomScale="90" zoomScaleNormal="100" zoomScaleSheetLayoutView="90" workbookViewId="0">
      <selection activeCell="B39" sqref="B39"/>
    </sheetView>
  </sheetViews>
  <sheetFormatPr baseColWidth="10" defaultRowHeight="15" x14ac:dyDescent="0.25"/>
  <cols>
    <col min="1" max="1" width="9.7109375" customWidth="1"/>
    <col min="2" max="2" width="87.42578125" customWidth="1"/>
    <col min="3" max="3" width="10.7109375" bestFit="1" customWidth="1"/>
    <col min="4" max="4" width="10.5703125" style="1" bestFit="1" customWidth="1"/>
    <col min="5" max="5" width="19.28515625" customWidth="1"/>
    <col min="6" max="6" width="22" bestFit="1" customWidth="1"/>
  </cols>
  <sheetData>
    <row r="5" spans="1:6" ht="40.5" customHeight="1" x14ac:dyDescent="0.25">
      <c r="A5" s="80" t="s">
        <v>67</v>
      </c>
      <c r="B5" s="80"/>
      <c r="C5" s="80"/>
      <c r="D5" s="80"/>
      <c r="E5" s="80"/>
      <c r="F5" s="80"/>
    </row>
    <row r="6" spans="1:6" ht="18" x14ac:dyDescent="0.25">
      <c r="A6" s="26"/>
      <c r="B6" s="25"/>
      <c r="C6" s="24"/>
      <c r="D6" s="24"/>
      <c r="E6" s="81"/>
      <c r="F6" s="81"/>
    </row>
    <row r="7" spans="1:6" ht="19.5" thickBot="1" x14ac:dyDescent="0.35">
      <c r="A7" s="23"/>
      <c r="B7" s="22" t="s">
        <v>126</v>
      </c>
      <c r="C7" s="21"/>
      <c r="D7" s="21"/>
      <c r="E7" s="20"/>
      <c r="F7" s="20"/>
    </row>
    <row r="8" spans="1:6" ht="18" x14ac:dyDescent="0.25">
      <c r="A8" s="19" t="s">
        <v>65</v>
      </c>
      <c r="B8" s="18" t="s">
        <v>64</v>
      </c>
      <c r="C8" s="18" t="s">
        <v>63</v>
      </c>
      <c r="D8" s="18" t="s">
        <v>62</v>
      </c>
      <c r="E8" s="18" t="s">
        <v>61</v>
      </c>
      <c r="F8" s="17" t="s">
        <v>60</v>
      </c>
    </row>
    <row r="9" spans="1:6" ht="18" x14ac:dyDescent="0.25">
      <c r="A9" s="31"/>
      <c r="B9" s="32" t="s">
        <v>59</v>
      </c>
      <c r="C9" s="33"/>
      <c r="D9" s="34"/>
      <c r="E9" s="35"/>
      <c r="F9" s="36">
        <f>SUBTOTAL(9,F10:F15)</f>
        <v>0</v>
      </c>
    </row>
    <row r="10" spans="1:6" ht="15.75" x14ac:dyDescent="0.25">
      <c r="A10" s="13">
        <f>+A7+0.01</f>
        <v>0.01</v>
      </c>
      <c r="B10" s="12" t="s">
        <v>125</v>
      </c>
      <c r="C10" s="11">
        <v>1</v>
      </c>
      <c r="D10" s="10" t="s">
        <v>0</v>
      </c>
      <c r="E10" s="9"/>
      <c r="F10" s="8">
        <f t="shared" ref="F10:F15" si="0">+C10*E10</f>
        <v>0</v>
      </c>
    </row>
    <row r="11" spans="1:6" ht="15.75" x14ac:dyDescent="0.25">
      <c r="A11" s="13">
        <f>+A10+0.01</f>
        <v>0.02</v>
      </c>
      <c r="B11" s="12" t="s">
        <v>56</v>
      </c>
      <c r="C11" s="11">
        <v>1</v>
      </c>
      <c r="D11" s="10" t="s">
        <v>0</v>
      </c>
      <c r="E11" s="9"/>
      <c r="F11" s="8">
        <f t="shared" si="0"/>
        <v>0</v>
      </c>
    </row>
    <row r="12" spans="1:6" ht="15.75" x14ac:dyDescent="0.25">
      <c r="A12" s="13">
        <f>+A11+0.01</f>
        <v>0.03</v>
      </c>
      <c r="B12" s="12" t="s">
        <v>124</v>
      </c>
      <c r="C12" s="11">
        <f>(2.1*2+1)</f>
        <v>5.2</v>
      </c>
      <c r="D12" s="10" t="s">
        <v>3</v>
      </c>
      <c r="E12" s="9"/>
      <c r="F12" s="8">
        <f t="shared" si="0"/>
        <v>0</v>
      </c>
    </row>
    <row r="13" spans="1:6" ht="15.75" x14ac:dyDescent="0.25">
      <c r="A13" s="13">
        <f>+A12+0.01</f>
        <v>0.04</v>
      </c>
      <c r="B13" s="12" t="s">
        <v>123</v>
      </c>
      <c r="C13" s="11">
        <f>2.9*2.6*2</f>
        <v>15.08</v>
      </c>
      <c r="D13" s="10" t="s">
        <v>19</v>
      </c>
      <c r="E13" s="9"/>
      <c r="F13" s="8">
        <f t="shared" si="0"/>
        <v>0</v>
      </c>
    </row>
    <row r="14" spans="1:6" ht="15.75" x14ac:dyDescent="0.25">
      <c r="A14" s="13">
        <f>+A13+0.01</f>
        <v>0.05</v>
      </c>
      <c r="B14" s="12" t="s">
        <v>111</v>
      </c>
      <c r="C14" s="11">
        <f>+C13*2</f>
        <v>30.16</v>
      </c>
      <c r="D14" s="10" t="s">
        <v>19</v>
      </c>
      <c r="E14" s="9"/>
      <c r="F14" s="8">
        <f t="shared" si="0"/>
        <v>0</v>
      </c>
    </row>
    <row r="15" spans="1:6" ht="15.75" x14ac:dyDescent="0.25">
      <c r="A15" s="13">
        <f>+A14+0.01</f>
        <v>6.0000000000000005E-2</v>
      </c>
      <c r="B15" s="12" t="s">
        <v>122</v>
      </c>
      <c r="C15" s="11">
        <f>1*0.3*0.2</f>
        <v>0.06</v>
      </c>
      <c r="D15" s="10" t="s">
        <v>112</v>
      </c>
      <c r="E15" s="9"/>
      <c r="F15" s="8">
        <f t="shared" si="0"/>
        <v>0</v>
      </c>
    </row>
    <row r="16" spans="1:6" ht="15.75" x14ac:dyDescent="0.25">
      <c r="A16" s="37"/>
      <c r="B16" s="38" t="s">
        <v>44</v>
      </c>
      <c r="C16" s="39"/>
      <c r="D16" s="40"/>
      <c r="E16" s="41"/>
      <c r="F16" s="36">
        <f>SUBTOTAL(9,F17:F23)</f>
        <v>0</v>
      </c>
    </row>
    <row r="17" spans="1:6" ht="15.75" x14ac:dyDescent="0.25">
      <c r="A17" s="13">
        <f>A15+0.01</f>
        <v>7.0000000000000007E-2</v>
      </c>
      <c r="B17" s="12" t="s">
        <v>41</v>
      </c>
      <c r="C17" s="11">
        <v>1</v>
      </c>
      <c r="D17" s="10" t="s">
        <v>5</v>
      </c>
      <c r="E17" s="9"/>
      <c r="F17" s="8">
        <f t="shared" ref="F17:F23" si="1">+C17*E17</f>
        <v>0</v>
      </c>
    </row>
    <row r="18" spans="1:6" ht="15.75" x14ac:dyDescent="0.25">
      <c r="A18" s="13">
        <f t="shared" ref="A18:A23" si="2">+A17+0.01</f>
        <v>0.08</v>
      </c>
      <c r="B18" s="12" t="s">
        <v>40</v>
      </c>
      <c r="C18" s="11">
        <v>1</v>
      </c>
      <c r="D18" s="10" t="s">
        <v>5</v>
      </c>
      <c r="E18" s="9"/>
      <c r="F18" s="8">
        <f t="shared" si="1"/>
        <v>0</v>
      </c>
    </row>
    <row r="19" spans="1:6" ht="15.75" x14ac:dyDescent="0.25">
      <c r="A19" s="13">
        <f t="shared" si="2"/>
        <v>0.09</v>
      </c>
      <c r="B19" s="12" t="s">
        <v>39</v>
      </c>
      <c r="C19" s="11">
        <v>2</v>
      </c>
      <c r="D19" s="10" t="s">
        <v>5</v>
      </c>
      <c r="E19" s="9"/>
      <c r="F19" s="8">
        <f t="shared" si="1"/>
        <v>0</v>
      </c>
    </row>
    <row r="20" spans="1:6" ht="15.75" x14ac:dyDescent="0.25">
      <c r="A20" s="13">
        <f t="shared" si="2"/>
        <v>9.9999999999999992E-2</v>
      </c>
      <c r="B20" s="12" t="s">
        <v>121</v>
      </c>
      <c r="C20" s="11">
        <v>1</v>
      </c>
      <c r="D20" s="10" t="s">
        <v>5</v>
      </c>
      <c r="E20" s="9"/>
      <c r="F20" s="8">
        <f t="shared" si="1"/>
        <v>0</v>
      </c>
    </row>
    <row r="21" spans="1:6" ht="15.75" x14ac:dyDescent="0.25">
      <c r="A21" s="13">
        <f t="shared" si="2"/>
        <v>0.10999999999999999</v>
      </c>
      <c r="B21" s="12" t="s">
        <v>35</v>
      </c>
      <c r="C21" s="11">
        <v>1</v>
      </c>
      <c r="D21" s="10" t="s">
        <v>0</v>
      </c>
      <c r="E21" s="9"/>
      <c r="F21" s="8">
        <f t="shared" si="1"/>
        <v>0</v>
      </c>
    </row>
    <row r="22" spans="1:6" ht="15.75" x14ac:dyDescent="0.25">
      <c r="A22" s="13">
        <f t="shared" si="2"/>
        <v>0.11999999999999998</v>
      </c>
      <c r="B22" s="12" t="s">
        <v>34</v>
      </c>
      <c r="C22" s="11">
        <v>1</v>
      </c>
      <c r="D22" s="10" t="s">
        <v>0</v>
      </c>
      <c r="E22" s="9"/>
      <c r="F22" s="8">
        <f t="shared" si="1"/>
        <v>0</v>
      </c>
    </row>
    <row r="23" spans="1:6" ht="15.75" x14ac:dyDescent="0.25">
      <c r="A23" s="13">
        <f t="shared" si="2"/>
        <v>0.12999999999999998</v>
      </c>
      <c r="B23" s="12" t="s">
        <v>33</v>
      </c>
      <c r="C23" s="11">
        <v>1</v>
      </c>
      <c r="D23" s="10" t="s">
        <v>0</v>
      </c>
      <c r="E23" s="9"/>
      <c r="F23" s="8">
        <f t="shared" si="1"/>
        <v>0</v>
      </c>
    </row>
    <row r="24" spans="1:6" ht="15.75" x14ac:dyDescent="0.25">
      <c r="A24" s="37"/>
      <c r="B24" s="38" t="s">
        <v>32</v>
      </c>
      <c r="C24" s="39"/>
      <c r="D24" s="40"/>
      <c r="E24" s="41"/>
      <c r="F24" s="36">
        <f>SUBTOTAL(9,F25:F31)</f>
        <v>0</v>
      </c>
    </row>
    <row r="25" spans="1:6" ht="15.75" x14ac:dyDescent="0.25">
      <c r="A25" s="13">
        <f>+A23+0.01</f>
        <v>0.13999999999999999</v>
      </c>
      <c r="B25" s="12" t="s">
        <v>120</v>
      </c>
      <c r="C25" s="11">
        <v>1</v>
      </c>
      <c r="D25" s="10" t="s">
        <v>5</v>
      </c>
      <c r="E25" s="9"/>
      <c r="F25" s="8">
        <f t="shared" ref="F25:F31" si="3">+C25*E25</f>
        <v>0</v>
      </c>
    </row>
    <row r="26" spans="1:6" ht="15.75" x14ac:dyDescent="0.25">
      <c r="A26" s="13">
        <f>A25+0.01</f>
        <v>0.15</v>
      </c>
      <c r="B26" s="12" t="s">
        <v>72</v>
      </c>
      <c r="C26" s="11">
        <v>1</v>
      </c>
      <c r="D26" s="10" t="s">
        <v>0</v>
      </c>
      <c r="E26" s="9"/>
      <c r="F26" s="8">
        <f t="shared" si="3"/>
        <v>0</v>
      </c>
    </row>
    <row r="27" spans="1:6" ht="15.75" x14ac:dyDescent="0.25">
      <c r="A27" s="13">
        <f>+A26+0.01</f>
        <v>0.16</v>
      </c>
      <c r="B27" s="12" t="s">
        <v>71</v>
      </c>
      <c r="C27" s="11">
        <v>1</v>
      </c>
      <c r="D27" s="10" t="s">
        <v>0</v>
      </c>
      <c r="E27" s="9"/>
      <c r="F27" s="8">
        <f t="shared" si="3"/>
        <v>0</v>
      </c>
    </row>
    <row r="28" spans="1:6" ht="15.75" x14ac:dyDescent="0.25">
      <c r="A28" s="13">
        <f>+A27+0.01</f>
        <v>0.17</v>
      </c>
      <c r="B28" s="12" t="s">
        <v>107</v>
      </c>
      <c r="C28" s="11">
        <v>1</v>
      </c>
      <c r="D28" s="10" t="s">
        <v>0</v>
      </c>
      <c r="E28" s="9"/>
      <c r="F28" s="8">
        <f t="shared" si="3"/>
        <v>0</v>
      </c>
    </row>
    <row r="29" spans="1:6" ht="15.75" x14ac:dyDescent="0.25">
      <c r="A29" s="13">
        <f>+A28+0.01</f>
        <v>0.18000000000000002</v>
      </c>
      <c r="B29" s="12" t="s">
        <v>27</v>
      </c>
      <c r="C29" s="11">
        <v>1</v>
      </c>
      <c r="D29" s="10" t="s">
        <v>5</v>
      </c>
      <c r="E29" s="9"/>
      <c r="F29" s="8">
        <f t="shared" si="3"/>
        <v>0</v>
      </c>
    </row>
    <row r="30" spans="1:6" ht="15.75" x14ac:dyDescent="0.25">
      <c r="A30" s="13">
        <f>+A29+0.01</f>
        <v>0.19000000000000003</v>
      </c>
      <c r="B30" s="12" t="s">
        <v>26</v>
      </c>
      <c r="C30" s="11">
        <v>1</v>
      </c>
      <c r="D30" s="10" t="s">
        <v>5</v>
      </c>
      <c r="E30" s="9"/>
      <c r="F30" s="8">
        <f t="shared" si="3"/>
        <v>0</v>
      </c>
    </row>
    <row r="31" spans="1:6" ht="15.75" x14ac:dyDescent="0.25">
      <c r="A31" s="13">
        <f>+A30+0.01</f>
        <v>0.20000000000000004</v>
      </c>
      <c r="B31" s="12" t="s">
        <v>25</v>
      </c>
      <c r="C31" s="11">
        <v>1</v>
      </c>
      <c r="D31" s="10" t="s">
        <v>5</v>
      </c>
      <c r="E31" s="9"/>
      <c r="F31" s="8">
        <f t="shared" si="3"/>
        <v>0</v>
      </c>
    </row>
    <row r="32" spans="1:6" ht="15.75" x14ac:dyDescent="0.25">
      <c r="A32" s="37"/>
      <c r="B32" s="38" t="s">
        <v>183</v>
      </c>
      <c r="C32" s="39"/>
      <c r="D32" s="40"/>
      <c r="E32" s="41"/>
      <c r="F32" s="36">
        <f>SUBTOTAL(9,F33)</f>
        <v>0</v>
      </c>
    </row>
    <row r="33" spans="1:6" ht="15.75" x14ac:dyDescent="0.25">
      <c r="A33" s="13">
        <f>+A31+0.01</f>
        <v>0.21000000000000005</v>
      </c>
      <c r="B33" s="12" t="s">
        <v>186</v>
      </c>
      <c r="C33" s="11">
        <v>1</v>
      </c>
      <c r="D33" s="10" t="s">
        <v>5</v>
      </c>
      <c r="E33" s="9"/>
      <c r="F33" s="8">
        <f>+C33*E33</f>
        <v>0</v>
      </c>
    </row>
    <row r="34" spans="1:6" ht="15.75" x14ac:dyDescent="0.25">
      <c r="A34" s="37"/>
      <c r="B34" s="38" t="s">
        <v>24</v>
      </c>
      <c r="C34" s="39"/>
      <c r="D34" s="40"/>
      <c r="E34" s="41"/>
      <c r="F34" s="36">
        <f>SUBTOTAL(9,F35:F45)</f>
        <v>0</v>
      </c>
    </row>
    <row r="35" spans="1:6" ht="15.75" x14ac:dyDescent="0.25">
      <c r="A35" s="13">
        <f>+A33+0.01</f>
        <v>0.22000000000000006</v>
      </c>
      <c r="B35" s="12" t="s">
        <v>23</v>
      </c>
      <c r="C35" s="11">
        <v>1</v>
      </c>
      <c r="D35" s="10" t="s">
        <v>0</v>
      </c>
      <c r="E35" s="9"/>
      <c r="F35" s="8">
        <f t="shared" ref="F35:F45" si="4">+C35*E35</f>
        <v>0</v>
      </c>
    </row>
    <row r="36" spans="1:6" ht="15.75" x14ac:dyDescent="0.25">
      <c r="A36" s="13">
        <f t="shared" ref="A36:A45" si="5">+A35+0.01</f>
        <v>0.23000000000000007</v>
      </c>
      <c r="B36" s="12" t="s">
        <v>22</v>
      </c>
      <c r="C36" s="11">
        <v>1</v>
      </c>
      <c r="D36" s="10" t="s">
        <v>0</v>
      </c>
      <c r="E36" s="9"/>
      <c r="F36" s="8">
        <f t="shared" si="4"/>
        <v>0</v>
      </c>
    </row>
    <row r="37" spans="1:6" ht="15.75" x14ac:dyDescent="0.25">
      <c r="A37" s="13">
        <f t="shared" si="5"/>
        <v>0.24000000000000007</v>
      </c>
      <c r="B37" s="12" t="s">
        <v>119</v>
      </c>
      <c r="C37" s="11">
        <v>1</v>
      </c>
      <c r="D37" s="10" t="s">
        <v>0</v>
      </c>
      <c r="E37" s="9"/>
      <c r="F37" s="8">
        <f t="shared" si="4"/>
        <v>0</v>
      </c>
    </row>
    <row r="38" spans="1:6" ht="15.75" x14ac:dyDescent="0.25">
      <c r="A38" s="13">
        <f t="shared" si="5"/>
        <v>0.25000000000000006</v>
      </c>
      <c r="B38" s="12" t="s">
        <v>20</v>
      </c>
      <c r="C38" s="11">
        <v>16.95</v>
      </c>
      <c r="D38" s="10" t="s">
        <v>19</v>
      </c>
      <c r="E38" s="9"/>
      <c r="F38" s="8">
        <f t="shared" si="4"/>
        <v>0</v>
      </c>
    </row>
    <row r="39" spans="1:6" ht="15.75" x14ac:dyDescent="0.25">
      <c r="A39" s="13">
        <f t="shared" si="5"/>
        <v>0.26000000000000006</v>
      </c>
      <c r="B39" s="12" t="s">
        <v>18</v>
      </c>
      <c r="C39" s="11">
        <v>2</v>
      </c>
      <c r="D39" s="10" t="s">
        <v>5</v>
      </c>
      <c r="E39" s="9"/>
      <c r="F39" s="8">
        <f t="shared" si="4"/>
        <v>0</v>
      </c>
    </row>
    <row r="40" spans="1:6" ht="15.75" x14ac:dyDescent="0.25">
      <c r="A40" s="13">
        <f t="shared" si="5"/>
        <v>0.27000000000000007</v>
      </c>
      <c r="B40" s="12" t="s">
        <v>16</v>
      </c>
      <c r="C40" s="11">
        <v>1</v>
      </c>
      <c r="D40" s="10" t="s">
        <v>0</v>
      </c>
      <c r="E40" s="9"/>
      <c r="F40" s="8">
        <f t="shared" si="4"/>
        <v>0</v>
      </c>
    </row>
    <row r="41" spans="1:6" ht="15.75" x14ac:dyDescent="0.25">
      <c r="A41" s="13">
        <f t="shared" si="5"/>
        <v>0.28000000000000008</v>
      </c>
      <c r="B41" s="12" t="s">
        <v>15</v>
      </c>
      <c r="C41" s="11">
        <v>1</v>
      </c>
      <c r="D41" s="10" t="s">
        <v>0</v>
      </c>
      <c r="E41" s="9"/>
      <c r="F41" s="8">
        <f t="shared" si="4"/>
        <v>0</v>
      </c>
    </row>
    <row r="42" spans="1:6" ht="15.75" x14ac:dyDescent="0.25">
      <c r="A42" s="13">
        <f t="shared" si="5"/>
        <v>0.29000000000000009</v>
      </c>
      <c r="B42" s="12" t="s">
        <v>14</v>
      </c>
      <c r="C42" s="11">
        <v>2</v>
      </c>
      <c r="D42" s="10" t="s">
        <v>5</v>
      </c>
      <c r="E42" s="9"/>
      <c r="F42" s="8">
        <f t="shared" si="4"/>
        <v>0</v>
      </c>
    </row>
    <row r="43" spans="1:6" ht="15.75" x14ac:dyDescent="0.25">
      <c r="A43" s="13">
        <f t="shared" si="5"/>
        <v>0.3000000000000001</v>
      </c>
      <c r="B43" s="12" t="s">
        <v>6</v>
      </c>
      <c r="C43" s="11">
        <v>1</v>
      </c>
      <c r="D43" s="10" t="s">
        <v>5</v>
      </c>
      <c r="E43" s="9"/>
      <c r="F43" s="8">
        <f t="shared" si="4"/>
        <v>0</v>
      </c>
    </row>
    <row r="44" spans="1:6" ht="15.75" x14ac:dyDescent="0.25">
      <c r="A44" s="13">
        <f t="shared" si="5"/>
        <v>0.31000000000000011</v>
      </c>
      <c r="B44" s="12" t="s">
        <v>2</v>
      </c>
      <c r="C44" s="11">
        <v>1</v>
      </c>
      <c r="D44" s="10" t="s">
        <v>0</v>
      </c>
      <c r="E44" s="9"/>
      <c r="F44" s="8">
        <f t="shared" si="4"/>
        <v>0</v>
      </c>
    </row>
    <row r="45" spans="1:6" ht="15.75" x14ac:dyDescent="0.25">
      <c r="A45" s="13">
        <f t="shared" si="5"/>
        <v>0.32000000000000012</v>
      </c>
      <c r="B45" s="12" t="s">
        <v>1</v>
      </c>
      <c r="C45" s="11">
        <v>1</v>
      </c>
      <c r="D45" s="10" t="s">
        <v>0</v>
      </c>
      <c r="E45" s="9"/>
      <c r="F45" s="8">
        <f t="shared" si="4"/>
        <v>0</v>
      </c>
    </row>
    <row r="46" spans="1:6" ht="18.75" x14ac:dyDescent="0.3">
      <c r="A46" s="6"/>
      <c r="B46" s="5"/>
      <c r="C46" s="4"/>
      <c r="D46" s="3"/>
      <c r="E46" s="2"/>
      <c r="F46" s="7"/>
    </row>
    <row r="47" spans="1:6" ht="15.75" x14ac:dyDescent="0.25">
      <c r="A47" s="43"/>
      <c r="B47" s="44" t="s">
        <v>165</v>
      </c>
      <c r="C47" s="45"/>
      <c r="D47" s="46"/>
      <c r="E47" s="47"/>
      <c r="F47" s="36">
        <f>SUBTOTAL(9,F9:F45)</f>
        <v>0</v>
      </c>
    </row>
    <row r="48" spans="1:6" x14ac:dyDescent="0.25">
      <c r="A48" s="48"/>
      <c r="B48" s="49"/>
      <c r="C48" s="50"/>
      <c r="D48" s="49"/>
      <c r="E48" s="51"/>
      <c r="F48" s="52"/>
    </row>
    <row r="49" spans="1:6" x14ac:dyDescent="0.25">
      <c r="A49" s="48"/>
      <c r="B49" s="16" t="s">
        <v>166</v>
      </c>
      <c r="C49" s="53"/>
      <c r="D49" s="49"/>
      <c r="E49" s="54"/>
      <c r="F49" s="52"/>
    </row>
    <row r="50" spans="1:6" x14ac:dyDescent="0.25">
      <c r="A50" s="48"/>
      <c r="B50" s="12" t="s">
        <v>167</v>
      </c>
      <c r="C50" s="55">
        <v>0.1</v>
      </c>
      <c r="D50" s="56" t="s">
        <v>168</v>
      </c>
      <c r="E50" s="57">
        <f>+$F$47*C50</f>
        <v>0</v>
      </c>
      <c r="F50" s="58"/>
    </row>
    <row r="51" spans="1:6" x14ac:dyDescent="0.25">
      <c r="A51" s="48"/>
      <c r="B51" s="12" t="s">
        <v>169</v>
      </c>
      <c r="C51" s="55">
        <v>2.5000000000000001E-2</v>
      </c>
      <c r="D51" s="56" t="s">
        <v>168</v>
      </c>
      <c r="E51" s="57">
        <f t="shared" ref="E51:E55" si="6">+$F$47*C51</f>
        <v>0</v>
      </c>
      <c r="F51" s="58"/>
    </row>
    <row r="52" spans="1:6" x14ac:dyDescent="0.25">
      <c r="A52" s="48"/>
      <c r="B52" s="12" t="s">
        <v>170</v>
      </c>
      <c r="C52" s="55">
        <v>4.6399999999999997E-2</v>
      </c>
      <c r="D52" s="56" t="s">
        <v>168</v>
      </c>
      <c r="E52" s="57">
        <f t="shared" si="6"/>
        <v>0</v>
      </c>
      <c r="F52" s="58"/>
    </row>
    <row r="53" spans="1:6" x14ac:dyDescent="0.25">
      <c r="A53" s="48"/>
      <c r="B53" s="12" t="s">
        <v>171</v>
      </c>
      <c r="C53" s="55">
        <v>0.01</v>
      </c>
      <c r="D53" s="56" t="s">
        <v>168</v>
      </c>
      <c r="E53" s="57">
        <f t="shared" si="6"/>
        <v>0</v>
      </c>
      <c r="F53" s="58"/>
    </row>
    <row r="54" spans="1:6" x14ac:dyDescent="0.25">
      <c r="A54" s="48"/>
      <c r="B54" s="12" t="s">
        <v>172</v>
      </c>
      <c r="C54" s="55">
        <v>0.05</v>
      </c>
      <c r="D54" s="56" t="s">
        <v>168</v>
      </c>
      <c r="E54" s="57">
        <f t="shared" si="6"/>
        <v>0</v>
      </c>
      <c r="F54" s="58"/>
    </row>
    <row r="55" spans="1:6" x14ac:dyDescent="0.25">
      <c r="A55" s="48"/>
      <c r="B55" s="12" t="s">
        <v>173</v>
      </c>
      <c r="C55" s="55">
        <v>1E-3</v>
      </c>
      <c r="D55" s="56" t="s">
        <v>168</v>
      </c>
      <c r="E55" s="57">
        <f t="shared" si="6"/>
        <v>0</v>
      </c>
      <c r="F55" s="58"/>
    </row>
    <row r="56" spans="1:6" x14ac:dyDescent="0.25">
      <c r="A56" s="48"/>
      <c r="B56" s="12" t="s">
        <v>174</v>
      </c>
      <c r="C56" s="55">
        <v>0.18</v>
      </c>
      <c r="D56" s="59">
        <f>+E50</f>
        <v>0</v>
      </c>
      <c r="E56" s="60">
        <f>+C56*D56</f>
        <v>0</v>
      </c>
      <c r="F56" s="58"/>
    </row>
    <row r="57" spans="1:6" x14ac:dyDescent="0.25">
      <c r="A57" s="48"/>
      <c r="B57" s="49"/>
      <c r="C57" s="61"/>
      <c r="D57" s="62"/>
      <c r="E57" s="63"/>
      <c r="F57" s="52"/>
    </row>
    <row r="58" spans="1:6" ht="15.75" x14ac:dyDescent="0.25">
      <c r="A58" s="43"/>
      <c r="B58" s="44" t="s">
        <v>175</v>
      </c>
      <c r="C58" s="45"/>
      <c r="D58" s="46"/>
      <c r="E58" s="47"/>
      <c r="F58" s="36">
        <f>+F47+SUM(E50:E56)</f>
        <v>0</v>
      </c>
    </row>
    <row r="59" spans="1:6" x14ac:dyDescent="0.25">
      <c r="A59" s="48"/>
      <c r="B59" s="64"/>
      <c r="C59" s="65"/>
      <c r="D59" s="66"/>
      <c r="E59" s="67"/>
      <c r="F59" s="68"/>
    </row>
    <row r="60" spans="1:6" x14ac:dyDescent="0.25">
      <c r="A60" s="48"/>
      <c r="B60" s="12" t="s">
        <v>176</v>
      </c>
      <c r="C60" s="55">
        <v>0.05</v>
      </c>
      <c r="D60" s="56" t="s">
        <v>168</v>
      </c>
      <c r="E60" s="57">
        <f>+F47*C60</f>
        <v>0</v>
      </c>
      <c r="F60" s="52"/>
    </row>
    <row r="61" spans="1:6" x14ac:dyDescent="0.25">
      <c r="A61" s="69"/>
      <c r="B61" s="70"/>
      <c r="C61" s="71"/>
      <c r="D61" s="72"/>
      <c r="E61" s="71"/>
      <c r="F61" s="73"/>
    </row>
    <row r="62" spans="1:6" ht="15.75" x14ac:dyDescent="0.25">
      <c r="A62" s="74"/>
      <c r="B62" s="75" t="s">
        <v>177</v>
      </c>
      <c r="C62" s="76"/>
      <c r="D62" s="77"/>
      <c r="E62" s="76"/>
      <c r="F62" s="79">
        <f>+F58+E60</f>
        <v>0</v>
      </c>
    </row>
  </sheetData>
  <mergeCells count="2">
    <mergeCell ref="A5:F5"/>
    <mergeCell ref="E6:F6"/>
  </mergeCells>
  <pageMargins left="0.7" right="0.7" top="0.75" bottom="0.75" header="0.3" footer="0.3"/>
  <pageSetup scale="56" fitToHeight="0" orientation="portrait" r:id="rId1"/>
  <ignoredErrors>
    <ignoredError sqref="E50:E51 E52:E56" unlockedFormula="1"/>
    <ignoredError sqref="F3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63"/>
  <sheetViews>
    <sheetView view="pageBreakPreview" topLeftCell="A25" zoomScale="90" zoomScaleNormal="100" zoomScaleSheetLayoutView="90" workbookViewId="0">
      <selection activeCell="A33" sqref="A33:XFD34"/>
    </sheetView>
  </sheetViews>
  <sheetFormatPr baseColWidth="10" defaultRowHeight="15" x14ac:dyDescent="0.25"/>
  <cols>
    <col min="1" max="1" width="9.7109375" customWidth="1"/>
    <col min="2" max="2" width="87.42578125" customWidth="1"/>
    <col min="3" max="3" width="10.7109375" bestFit="1" customWidth="1"/>
    <col min="4" max="4" width="10.5703125" style="1" bestFit="1" customWidth="1"/>
    <col min="5" max="5" width="19.28515625" customWidth="1"/>
    <col min="6" max="6" width="22" bestFit="1" customWidth="1"/>
  </cols>
  <sheetData>
    <row r="5" spans="1:6" ht="40.5" customHeight="1" x14ac:dyDescent="0.25">
      <c r="A5" s="80" t="s">
        <v>67</v>
      </c>
      <c r="B5" s="80"/>
      <c r="C5" s="80"/>
      <c r="D5" s="80"/>
      <c r="E5" s="80"/>
      <c r="F5" s="80"/>
    </row>
    <row r="6" spans="1:6" ht="18" x14ac:dyDescent="0.25">
      <c r="A6" s="26"/>
      <c r="B6" s="25"/>
      <c r="C6" s="24"/>
      <c r="D6" s="24"/>
      <c r="E6" s="81"/>
      <c r="F6" s="81"/>
    </row>
    <row r="7" spans="1:6" ht="19.5" thickBot="1" x14ac:dyDescent="0.35">
      <c r="A7" s="23"/>
      <c r="B7" s="22" t="s">
        <v>143</v>
      </c>
      <c r="C7" s="21"/>
      <c r="D7" s="21"/>
      <c r="E7" s="20"/>
      <c r="F7" s="20"/>
    </row>
    <row r="8" spans="1:6" ht="18" x14ac:dyDescent="0.25">
      <c r="A8" s="19" t="s">
        <v>65</v>
      </c>
      <c r="B8" s="18" t="s">
        <v>64</v>
      </c>
      <c r="C8" s="18" t="s">
        <v>63</v>
      </c>
      <c r="D8" s="18" t="s">
        <v>62</v>
      </c>
      <c r="E8" s="18" t="s">
        <v>61</v>
      </c>
      <c r="F8" s="17" t="s">
        <v>60</v>
      </c>
    </row>
    <row r="9" spans="1:6" ht="18" x14ac:dyDescent="0.25">
      <c r="A9" s="31"/>
      <c r="B9" s="38" t="s">
        <v>59</v>
      </c>
      <c r="C9" s="33"/>
      <c r="D9" s="34"/>
      <c r="E9" s="35"/>
      <c r="F9" s="36">
        <f>SUBTOTAL(9,F10:F18)</f>
        <v>0</v>
      </c>
    </row>
    <row r="10" spans="1:6" ht="15.75" x14ac:dyDescent="0.25">
      <c r="A10" s="13">
        <f>+A7+0.01</f>
        <v>0.01</v>
      </c>
      <c r="B10" s="12" t="s">
        <v>142</v>
      </c>
      <c r="C10" s="11">
        <f>+(1*1.02)</f>
        <v>1.02</v>
      </c>
      <c r="D10" s="10" t="s">
        <v>19</v>
      </c>
      <c r="E10" s="9"/>
      <c r="F10" s="8">
        <f t="shared" ref="F10:F18" si="0">+C10*E10</f>
        <v>0</v>
      </c>
    </row>
    <row r="11" spans="1:6" ht="15.75" x14ac:dyDescent="0.25">
      <c r="A11" s="13">
        <f t="shared" ref="A11:A18" si="1">+A10+0.01</f>
        <v>0.02</v>
      </c>
      <c r="B11" s="12" t="s">
        <v>141</v>
      </c>
      <c r="C11" s="11">
        <f>1*2.11</f>
        <v>2.11</v>
      </c>
      <c r="D11" s="10" t="s">
        <v>19</v>
      </c>
      <c r="E11" s="9"/>
      <c r="F11" s="8">
        <f t="shared" si="0"/>
        <v>0</v>
      </c>
    </row>
    <row r="12" spans="1:6" ht="15.75" x14ac:dyDescent="0.25">
      <c r="A12" s="13">
        <f t="shared" si="1"/>
        <v>0.03</v>
      </c>
      <c r="B12" s="12" t="s">
        <v>140</v>
      </c>
      <c r="C12" s="11">
        <f>+C11*2</f>
        <v>4.22</v>
      </c>
      <c r="D12" s="10" t="s">
        <v>19</v>
      </c>
      <c r="E12" s="9"/>
      <c r="F12" s="8">
        <f t="shared" si="0"/>
        <v>0</v>
      </c>
    </row>
    <row r="13" spans="1:6" ht="15.75" x14ac:dyDescent="0.25">
      <c r="A13" s="13">
        <f t="shared" si="1"/>
        <v>0.04</v>
      </c>
      <c r="B13" s="12" t="s">
        <v>139</v>
      </c>
      <c r="C13" s="11">
        <f>(2.1*2+1)</f>
        <v>5.2</v>
      </c>
      <c r="D13" s="10" t="s">
        <v>3</v>
      </c>
      <c r="E13" s="9"/>
      <c r="F13" s="8">
        <f t="shared" si="0"/>
        <v>0</v>
      </c>
    </row>
    <row r="14" spans="1:6" ht="15.75" x14ac:dyDescent="0.25">
      <c r="A14" s="13">
        <f t="shared" si="1"/>
        <v>0.05</v>
      </c>
      <c r="B14" s="12" t="s">
        <v>138</v>
      </c>
      <c r="C14" s="11">
        <v>1</v>
      </c>
      <c r="D14" s="10" t="s">
        <v>5</v>
      </c>
      <c r="E14" s="9"/>
      <c r="F14" s="8">
        <f t="shared" si="0"/>
        <v>0</v>
      </c>
    </row>
    <row r="15" spans="1:6" ht="15.75" x14ac:dyDescent="0.25">
      <c r="A15" s="13">
        <f t="shared" si="1"/>
        <v>6.0000000000000005E-2</v>
      </c>
      <c r="B15" s="12" t="s">
        <v>137</v>
      </c>
      <c r="C15" s="11">
        <v>1</v>
      </c>
      <c r="D15" s="10" t="s">
        <v>5</v>
      </c>
      <c r="E15" s="9"/>
      <c r="F15" s="8">
        <f t="shared" si="0"/>
        <v>0</v>
      </c>
    </row>
    <row r="16" spans="1:6" ht="15.75" x14ac:dyDescent="0.25">
      <c r="A16" s="13">
        <f t="shared" si="1"/>
        <v>7.0000000000000007E-2</v>
      </c>
      <c r="B16" s="12" t="s">
        <v>58</v>
      </c>
      <c r="C16" s="11">
        <f>1.42*0.2</f>
        <v>0.28399999999999997</v>
      </c>
      <c r="D16" s="10" t="s">
        <v>19</v>
      </c>
      <c r="E16" s="9"/>
      <c r="F16" s="8">
        <f t="shared" si="0"/>
        <v>0</v>
      </c>
    </row>
    <row r="17" spans="1:6" ht="15.75" x14ac:dyDescent="0.25">
      <c r="A17" s="13">
        <f t="shared" si="1"/>
        <v>0.08</v>
      </c>
      <c r="B17" s="12" t="s">
        <v>136</v>
      </c>
      <c r="C17" s="11">
        <v>1</v>
      </c>
      <c r="D17" s="10" t="s">
        <v>0</v>
      </c>
      <c r="E17" s="9"/>
      <c r="F17" s="8">
        <f t="shared" si="0"/>
        <v>0</v>
      </c>
    </row>
    <row r="18" spans="1:6" ht="15.75" x14ac:dyDescent="0.25">
      <c r="A18" s="13">
        <f t="shared" si="1"/>
        <v>0.09</v>
      </c>
      <c r="B18" s="12" t="s">
        <v>135</v>
      </c>
      <c r="C18" s="11">
        <f>+(1+0.38+0.2)*1.2</f>
        <v>1.8959999999999997</v>
      </c>
      <c r="D18" s="10" t="s">
        <v>19</v>
      </c>
      <c r="E18" s="9"/>
      <c r="F18" s="8">
        <f t="shared" si="0"/>
        <v>0</v>
      </c>
    </row>
    <row r="19" spans="1:6" ht="15.75" x14ac:dyDescent="0.25">
      <c r="A19" s="37"/>
      <c r="B19" s="38" t="s">
        <v>44</v>
      </c>
      <c r="C19" s="39"/>
      <c r="D19" s="40"/>
      <c r="E19" s="41"/>
      <c r="F19" s="36">
        <f>SUBTOTAL(9,F20:F25)</f>
        <v>0</v>
      </c>
    </row>
    <row r="20" spans="1:6" ht="15.75" x14ac:dyDescent="0.25">
      <c r="A20" s="13">
        <f>A18+0.01</f>
        <v>9.9999999999999992E-2</v>
      </c>
      <c r="B20" s="12" t="s">
        <v>40</v>
      </c>
      <c r="C20" s="11">
        <v>1</v>
      </c>
      <c r="D20" s="10" t="s">
        <v>5</v>
      </c>
      <c r="E20" s="9"/>
      <c r="F20" s="8">
        <f t="shared" ref="F20:F25" si="2">+C20*E20</f>
        <v>0</v>
      </c>
    </row>
    <row r="21" spans="1:6" ht="15.75" x14ac:dyDescent="0.25">
      <c r="A21" s="13">
        <f>+A20+0.01</f>
        <v>0.10999999999999999</v>
      </c>
      <c r="B21" s="15" t="s">
        <v>39</v>
      </c>
      <c r="C21" s="11">
        <v>2</v>
      </c>
      <c r="D21" s="10" t="s">
        <v>5</v>
      </c>
      <c r="E21" s="9"/>
      <c r="F21" s="8">
        <f t="shared" si="2"/>
        <v>0</v>
      </c>
    </row>
    <row r="22" spans="1:6" ht="15.75" x14ac:dyDescent="0.25">
      <c r="A22" s="13">
        <f>+A21+0.01</f>
        <v>0.11999999999999998</v>
      </c>
      <c r="B22" s="12" t="s">
        <v>134</v>
      </c>
      <c r="C22" s="11">
        <v>1</v>
      </c>
      <c r="D22" s="10" t="s">
        <v>5</v>
      </c>
      <c r="E22" s="9"/>
      <c r="F22" s="8">
        <f t="shared" si="2"/>
        <v>0</v>
      </c>
    </row>
    <row r="23" spans="1:6" ht="15.75" x14ac:dyDescent="0.25">
      <c r="A23" s="13">
        <f>+A22+0.01</f>
        <v>0.12999999999999998</v>
      </c>
      <c r="B23" s="12" t="s">
        <v>35</v>
      </c>
      <c r="C23" s="11">
        <v>1</v>
      </c>
      <c r="D23" s="10" t="s">
        <v>0</v>
      </c>
      <c r="E23" s="9"/>
      <c r="F23" s="8">
        <f t="shared" si="2"/>
        <v>0</v>
      </c>
    </row>
    <row r="24" spans="1:6" ht="15.75" x14ac:dyDescent="0.25">
      <c r="A24" s="13">
        <f>+A23+0.01</f>
        <v>0.13999999999999999</v>
      </c>
      <c r="B24" s="15" t="s">
        <v>34</v>
      </c>
      <c r="C24" s="11">
        <v>1</v>
      </c>
      <c r="D24" s="10" t="s">
        <v>0</v>
      </c>
      <c r="E24" s="9"/>
      <c r="F24" s="8">
        <f t="shared" si="2"/>
        <v>0</v>
      </c>
    </row>
    <row r="25" spans="1:6" ht="15.75" x14ac:dyDescent="0.25">
      <c r="A25" s="13">
        <f>+A24+0.01</f>
        <v>0.15</v>
      </c>
      <c r="B25" s="12" t="s">
        <v>33</v>
      </c>
      <c r="C25" s="11">
        <v>1</v>
      </c>
      <c r="D25" s="10" t="s">
        <v>0</v>
      </c>
      <c r="E25" s="9"/>
      <c r="F25" s="8">
        <f t="shared" si="2"/>
        <v>0</v>
      </c>
    </row>
    <row r="26" spans="1:6" ht="15.75" x14ac:dyDescent="0.25">
      <c r="A26" s="37"/>
      <c r="B26" s="38" t="s">
        <v>32</v>
      </c>
      <c r="C26" s="39"/>
      <c r="D26" s="40"/>
      <c r="E26" s="41"/>
      <c r="F26" s="36">
        <f>SUBTOTAL(9,F27:F32)</f>
        <v>0</v>
      </c>
    </row>
    <row r="27" spans="1:6" ht="15.75" x14ac:dyDescent="0.25">
      <c r="A27" s="13">
        <f>+A25+0.01</f>
        <v>0.16</v>
      </c>
      <c r="B27" s="12" t="s">
        <v>133</v>
      </c>
      <c r="C27" s="11">
        <v>1</v>
      </c>
      <c r="D27" s="10" t="s">
        <v>5</v>
      </c>
      <c r="E27" s="9"/>
      <c r="F27" s="8">
        <f t="shared" ref="F27:F32" si="3">+C27*E27</f>
        <v>0</v>
      </c>
    </row>
    <row r="28" spans="1:6" ht="15.75" x14ac:dyDescent="0.25">
      <c r="A28" s="13">
        <f>A27+0.01</f>
        <v>0.17</v>
      </c>
      <c r="B28" s="15" t="s">
        <v>72</v>
      </c>
      <c r="C28" s="11">
        <v>2</v>
      </c>
      <c r="D28" s="10" t="s">
        <v>5</v>
      </c>
      <c r="E28" s="9"/>
      <c r="F28" s="8">
        <f t="shared" si="3"/>
        <v>0</v>
      </c>
    </row>
    <row r="29" spans="1:6" ht="15.75" x14ac:dyDescent="0.25">
      <c r="A29" s="13">
        <f>A28+0.01</f>
        <v>0.18000000000000002</v>
      </c>
      <c r="B29" s="12" t="s">
        <v>71</v>
      </c>
      <c r="C29" s="11">
        <v>1</v>
      </c>
      <c r="D29" s="10" t="s">
        <v>5</v>
      </c>
      <c r="E29" s="9"/>
      <c r="F29" s="8">
        <f t="shared" si="3"/>
        <v>0</v>
      </c>
    </row>
    <row r="30" spans="1:6" ht="15.75" x14ac:dyDescent="0.25">
      <c r="A30" s="13">
        <f>A29+0.01</f>
        <v>0.19000000000000003</v>
      </c>
      <c r="B30" s="12" t="s">
        <v>27</v>
      </c>
      <c r="C30" s="11">
        <v>1</v>
      </c>
      <c r="D30" s="10" t="s">
        <v>5</v>
      </c>
      <c r="E30" s="9"/>
      <c r="F30" s="8">
        <f t="shared" si="3"/>
        <v>0</v>
      </c>
    </row>
    <row r="31" spans="1:6" ht="15.75" x14ac:dyDescent="0.25">
      <c r="A31" s="13">
        <f>A30+0.01</f>
        <v>0.20000000000000004</v>
      </c>
      <c r="B31" s="12" t="s">
        <v>26</v>
      </c>
      <c r="C31" s="11">
        <v>1</v>
      </c>
      <c r="D31" s="10" t="s">
        <v>5</v>
      </c>
      <c r="E31" s="9"/>
      <c r="F31" s="8">
        <f t="shared" si="3"/>
        <v>0</v>
      </c>
    </row>
    <row r="32" spans="1:6" ht="15.75" x14ac:dyDescent="0.25">
      <c r="A32" s="13">
        <f>A31+0.01</f>
        <v>0.21000000000000005</v>
      </c>
      <c r="B32" s="12" t="s">
        <v>25</v>
      </c>
      <c r="C32" s="11">
        <v>1</v>
      </c>
      <c r="D32" s="10" t="s">
        <v>5</v>
      </c>
      <c r="E32" s="9"/>
      <c r="F32" s="8">
        <f t="shared" si="3"/>
        <v>0</v>
      </c>
    </row>
    <row r="33" spans="1:7" ht="15.75" x14ac:dyDescent="0.25">
      <c r="A33" s="37"/>
      <c r="B33" s="78" t="s">
        <v>24</v>
      </c>
      <c r="C33" s="39"/>
      <c r="D33" s="40"/>
      <c r="E33" s="41"/>
      <c r="F33" s="36">
        <f>SUBTOTAL(9,F34:F46)</f>
        <v>0</v>
      </c>
    </row>
    <row r="34" spans="1:7" ht="15.75" x14ac:dyDescent="0.25">
      <c r="A34" s="13">
        <f>A32+0.01</f>
        <v>0.22000000000000006</v>
      </c>
      <c r="B34" s="12" t="s">
        <v>23</v>
      </c>
      <c r="C34" s="11">
        <v>1</v>
      </c>
      <c r="D34" s="10" t="s">
        <v>0</v>
      </c>
      <c r="E34" s="9"/>
      <c r="F34" s="8">
        <f t="shared" ref="F34:F46" si="4">+C34*E34</f>
        <v>0</v>
      </c>
    </row>
    <row r="35" spans="1:7" ht="15.75" x14ac:dyDescent="0.25">
      <c r="A35" s="13">
        <f>A34+0.01</f>
        <v>0.23000000000000007</v>
      </c>
      <c r="B35" s="15" t="s">
        <v>132</v>
      </c>
      <c r="C35" s="11">
        <v>1</v>
      </c>
      <c r="D35" s="10" t="s">
        <v>0</v>
      </c>
      <c r="E35" s="9"/>
      <c r="F35" s="8">
        <f t="shared" si="4"/>
        <v>0</v>
      </c>
    </row>
    <row r="36" spans="1:7" ht="15.75" x14ac:dyDescent="0.25">
      <c r="A36" s="13">
        <f t="shared" ref="A36:A46" si="5">+A35+0.01</f>
        <v>0.24000000000000007</v>
      </c>
      <c r="B36" s="12" t="s">
        <v>131</v>
      </c>
      <c r="C36" s="11">
        <v>1</v>
      </c>
      <c r="D36" s="10" t="s">
        <v>0</v>
      </c>
      <c r="E36" s="9"/>
      <c r="F36" s="8">
        <f t="shared" si="4"/>
        <v>0</v>
      </c>
    </row>
    <row r="37" spans="1:7" ht="15.75" x14ac:dyDescent="0.25">
      <c r="A37" s="13">
        <f t="shared" si="5"/>
        <v>0.25000000000000006</v>
      </c>
      <c r="B37" s="12" t="s">
        <v>130</v>
      </c>
      <c r="C37" s="11">
        <v>2</v>
      </c>
      <c r="D37" s="10" t="s">
        <v>5</v>
      </c>
      <c r="E37" s="9"/>
      <c r="F37" s="8">
        <f t="shared" si="4"/>
        <v>0</v>
      </c>
    </row>
    <row r="38" spans="1:7" ht="15.75" x14ac:dyDescent="0.25">
      <c r="A38" s="13">
        <f t="shared" si="5"/>
        <v>0.26000000000000006</v>
      </c>
      <c r="B38" s="12" t="s">
        <v>129</v>
      </c>
      <c r="C38" s="11">
        <v>1</v>
      </c>
      <c r="D38" s="10" t="s">
        <v>0</v>
      </c>
      <c r="E38" s="9"/>
      <c r="F38" s="8">
        <f t="shared" si="4"/>
        <v>0</v>
      </c>
    </row>
    <row r="39" spans="1:7" s="28" customFormat="1" ht="15.75" x14ac:dyDescent="0.2">
      <c r="A39" s="13">
        <f t="shared" si="5"/>
        <v>0.27000000000000007</v>
      </c>
      <c r="B39" s="12" t="s">
        <v>128</v>
      </c>
      <c r="C39" s="11">
        <v>1</v>
      </c>
      <c r="D39" s="10" t="s">
        <v>5</v>
      </c>
      <c r="E39" s="9"/>
      <c r="F39" s="8">
        <f t="shared" si="4"/>
        <v>0</v>
      </c>
    </row>
    <row r="40" spans="1:7" s="28" customFormat="1" ht="15.75" x14ac:dyDescent="0.2">
      <c r="A40" s="13">
        <f t="shared" si="5"/>
        <v>0.28000000000000008</v>
      </c>
      <c r="B40" s="15" t="s">
        <v>16</v>
      </c>
      <c r="C40" s="11">
        <v>1</v>
      </c>
      <c r="D40" s="10" t="s">
        <v>0</v>
      </c>
      <c r="E40" s="9"/>
      <c r="F40" s="8">
        <f t="shared" si="4"/>
        <v>0</v>
      </c>
    </row>
    <row r="41" spans="1:7" s="28" customFormat="1" ht="15.75" x14ac:dyDescent="0.2">
      <c r="A41" s="13">
        <f t="shared" si="5"/>
        <v>0.29000000000000009</v>
      </c>
      <c r="B41" s="12" t="s">
        <v>15</v>
      </c>
      <c r="C41" s="11">
        <v>1</v>
      </c>
      <c r="D41" s="10" t="s">
        <v>0</v>
      </c>
      <c r="E41" s="9"/>
      <c r="F41" s="8">
        <f t="shared" si="4"/>
        <v>0</v>
      </c>
    </row>
    <row r="42" spans="1:7" s="28" customFormat="1" ht="15.75" x14ac:dyDescent="0.2">
      <c r="A42" s="13">
        <f t="shared" si="5"/>
        <v>0.3000000000000001</v>
      </c>
      <c r="B42" s="12" t="s">
        <v>127</v>
      </c>
      <c r="C42" s="11">
        <v>1</v>
      </c>
      <c r="D42" s="10" t="s">
        <v>5</v>
      </c>
      <c r="E42" s="9"/>
      <c r="F42" s="8">
        <f t="shared" si="4"/>
        <v>0</v>
      </c>
    </row>
    <row r="43" spans="1:7" s="28" customFormat="1" ht="15.75" x14ac:dyDescent="0.2">
      <c r="A43" s="13">
        <f t="shared" si="5"/>
        <v>0.31000000000000011</v>
      </c>
      <c r="B43" s="12" t="s">
        <v>6</v>
      </c>
      <c r="C43" s="11">
        <v>2</v>
      </c>
      <c r="D43" s="10" t="s">
        <v>5</v>
      </c>
      <c r="E43" s="9"/>
      <c r="F43" s="8">
        <f t="shared" si="4"/>
        <v>0</v>
      </c>
      <c r="G43" s="29"/>
    </row>
    <row r="44" spans="1:7" s="28" customFormat="1" ht="15.75" x14ac:dyDescent="0.2">
      <c r="A44" s="13">
        <f t="shared" si="5"/>
        <v>0.32000000000000012</v>
      </c>
      <c r="B44" s="12" t="s">
        <v>4</v>
      </c>
      <c r="C44" s="11">
        <v>5</v>
      </c>
      <c r="D44" s="10" t="s">
        <v>3</v>
      </c>
      <c r="E44" s="9"/>
      <c r="F44" s="8">
        <f t="shared" si="4"/>
        <v>0</v>
      </c>
      <c r="G44" s="29"/>
    </row>
    <row r="45" spans="1:7" ht="15.75" x14ac:dyDescent="0.25">
      <c r="A45" s="13">
        <f t="shared" si="5"/>
        <v>0.33000000000000013</v>
      </c>
      <c r="B45" s="15" t="s">
        <v>2</v>
      </c>
      <c r="C45" s="11">
        <v>1</v>
      </c>
      <c r="D45" s="10" t="s">
        <v>0</v>
      </c>
      <c r="E45" s="9"/>
      <c r="F45" s="8">
        <f t="shared" si="4"/>
        <v>0</v>
      </c>
    </row>
    <row r="46" spans="1:7" s="27" customFormat="1" ht="15.75" x14ac:dyDescent="0.2">
      <c r="A46" s="13">
        <f t="shared" si="5"/>
        <v>0.34000000000000014</v>
      </c>
      <c r="B46" s="12" t="s">
        <v>1</v>
      </c>
      <c r="C46" s="11">
        <v>1</v>
      </c>
      <c r="D46" s="10" t="s">
        <v>0</v>
      </c>
      <c r="E46" s="9"/>
      <c r="F46" s="8">
        <f t="shared" si="4"/>
        <v>0</v>
      </c>
    </row>
    <row r="47" spans="1:7" ht="18.75" x14ac:dyDescent="0.3">
      <c r="A47" s="6"/>
      <c r="B47" s="5"/>
      <c r="C47" s="4"/>
      <c r="D47" s="3"/>
      <c r="E47" s="2"/>
      <c r="F47" s="7"/>
    </row>
    <row r="48" spans="1:7" ht="15.75" x14ac:dyDescent="0.25">
      <c r="A48" s="43"/>
      <c r="B48" s="44" t="s">
        <v>165</v>
      </c>
      <c r="C48" s="45"/>
      <c r="D48" s="46"/>
      <c r="E48" s="47"/>
      <c r="F48" s="36">
        <f>SUBTOTAL(9,F9:F46)</f>
        <v>0</v>
      </c>
    </row>
    <row r="49" spans="1:6" x14ac:dyDescent="0.25">
      <c r="A49" s="48"/>
      <c r="B49" s="49"/>
      <c r="C49" s="50"/>
      <c r="D49" s="49"/>
      <c r="E49" s="51"/>
      <c r="F49" s="52"/>
    </row>
    <row r="50" spans="1:6" x14ac:dyDescent="0.25">
      <c r="A50" s="48"/>
      <c r="B50" s="16" t="s">
        <v>166</v>
      </c>
      <c r="C50" s="53"/>
      <c r="D50" s="49"/>
      <c r="E50" s="54"/>
      <c r="F50" s="52"/>
    </row>
    <row r="51" spans="1:6" x14ac:dyDescent="0.25">
      <c r="A51" s="48"/>
      <c r="B51" s="12" t="s">
        <v>167</v>
      </c>
      <c r="C51" s="55">
        <v>0.1</v>
      </c>
      <c r="D51" s="56" t="s">
        <v>168</v>
      </c>
      <c r="E51" s="57">
        <f>+$F$48*C51</f>
        <v>0</v>
      </c>
      <c r="F51" s="58"/>
    </row>
    <row r="52" spans="1:6" x14ac:dyDescent="0.25">
      <c r="A52" s="48"/>
      <c r="B52" s="12" t="s">
        <v>169</v>
      </c>
      <c r="C52" s="55">
        <v>2.5000000000000001E-2</v>
      </c>
      <c r="D52" s="56" t="s">
        <v>168</v>
      </c>
      <c r="E52" s="57">
        <f t="shared" ref="E52:E56" si="6">+$F$48*C52</f>
        <v>0</v>
      </c>
      <c r="F52" s="58"/>
    </row>
    <row r="53" spans="1:6" x14ac:dyDescent="0.25">
      <c r="A53" s="48"/>
      <c r="B53" s="12" t="s">
        <v>170</v>
      </c>
      <c r="C53" s="55">
        <v>4.6399999999999997E-2</v>
      </c>
      <c r="D53" s="56" t="s">
        <v>168</v>
      </c>
      <c r="E53" s="57">
        <f t="shared" si="6"/>
        <v>0</v>
      </c>
      <c r="F53" s="58"/>
    </row>
    <row r="54" spans="1:6" x14ac:dyDescent="0.25">
      <c r="A54" s="48"/>
      <c r="B54" s="12" t="s">
        <v>171</v>
      </c>
      <c r="C54" s="55">
        <v>0.01</v>
      </c>
      <c r="D54" s="56" t="s">
        <v>168</v>
      </c>
      <c r="E54" s="57">
        <f t="shared" si="6"/>
        <v>0</v>
      </c>
      <c r="F54" s="58"/>
    </row>
    <row r="55" spans="1:6" x14ac:dyDescent="0.25">
      <c r="A55" s="48"/>
      <c r="B55" s="12" t="s">
        <v>172</v>
      </c>
      <c r="C55" s="55">
        <v>0.05</v>
      </c>
      <c r="D55" s="56" t="s">
        <v>168</v>
      </c>
      <c r="E55" s="57">
        <f t="shared" si="6"/>
        <v>0</v>
      </c>
      <c r="F55" s="58"/>
    </row>
    <row r="56" spans="1:6" x14ac:dyDescent="0.25">
      <c r="A56" s="48"/>
      <c r="B56" s="12" t="s">
        <v>173</v>
      </c>
      <c r="C56" s="55">
        <v>1E-3</v>
      </c>
      <c r="D56" s="56" t="s">
        <v>168</v>
      </c>
      <c r="E56" s="57">
        <f t="shared" si="6"/>
        <v>0</v>
      </c>
      <c r="F56" s="58"/>
    </row>
    <row r="57" spans="1:6" x14ac:dyDescent="0.25">
      <c r="A57" s="48"/>
      <c r="B57" s="12" t="s">
        <v>174</v>
      </c>
      <c r="C57" s="55">
        <v>0.18</v>
      </c>
      <c r="D57" s="59">
        <f>+E51</f>
        <v>0</v>
      </c>
      <c r="E57" s="60">
        <f>+C57*D57</f>
        <v>0</v>
      </c>
      <c r="F57" s="58"/>
    </row>
    <row r="58" spans="1:6" x14ac:dyDescent="0.25">
      <c r="A58" s="48"/>
      <c r="B58" s="49"/>
      <c r="C58" s="61"/>
      <c r="D58" s="62"/>
      <c r="E58" s="63"/>
      <c r="F58" s="52"/>
    </row>
    <row r="59" spans="1:6" ht="15.75" x14ac:dyDescent="0.25">
      <c r="A59" s="43"/>
      <c r="B59" s="44" t="s">
        <v>175</v>
      </c>
      <c r="C59" s="45"/>
      <c r="D59" s="46"/>
      <c r="E59" s="47"/>
      <c r="F59" s="36">
        <f>+F48+SUM(E51:E57)</f>
        <v>0</v>
      </c>
    </row>
    <row r="60" spans="1:6" x14ac:dyDescent="0.25">
      <c r="A60" s="48"/>
      <c r="B60" s="64"/>
      <c r="C60" s="65"/>
      <c r="D60" s="66"/>
      <c r="E60" s="67"/>
      <c r="F60" s="68"/>
    </row>
    <row r="61" spans="1:6" x14ac:dyDescent="0.25">
      <c r="A61" s="48"/>
      <c r="B61" s="12" t="s">
        <v>176</v>
      </c>
      <c r="C61" s="55">
        <v>0.05</v>
      </c>
      <c r="D61" s="56" t="s">
        <v>168</v>
      </c>
      <c r="E61" s="57">
        <f>+F48*C61</f>
        <v>0</v>
      </c>
      <c r="F61" s="52"/>
    </row>
    <row r="62" spans="1:6" x14ac:dyDescent="0.25">
      <c r="A62" s="69"/>
      <c r="B62" s="70"/>
      <c r="C62" s="71"/>
      <c r="D62" s="72"/>
      <c r="E62" s="71"/>
      <c r="F62" s="73"/>
    </row>
    <row r="63" spans="1:6" ht="15.75" x14ac:dyDescent="0.25">
      <c r="A63" s="74"/>
      <c r="B63" s="75" t="s">
        <v>177</v>
      </c>
      <c r="C63" s="76"/>
      <c r="D63" s="77"/>
      <c r="E63" s="76"/>
      <c r="F63" s="79">
        <f>+F59+E61</f>
        <v>0</v>
      </c>
    </row>
  </sheetData>
  <mergeCells count="2">
    <mergeCell ref="A5:F5"/>
    <mergeCell ref="E6:F6"/>
  </mergeCells>
  <pageMargins left="0.7" right="0.7" top="0.75" bottom="0.75" header="0.3" footer="0.3"/>
  <pageSetup scale="56" fitToHeight="0" orientation="portrait" r:id="rId1"/>
  <ignoredErrors>
    <ignoredError sqref="E51:E52 E53:E57" unlockedFormula="1"/>
    <ignoredError sqref="E61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86"/>
  <sheetViews>
    <sheetView view="pageBreakPreview" topLeftCell="A25" zoomScale="90" zoomScaleNormal="100" zoomScaleSheetLayoutView="90" workbookViewId="0">
      <selection activeCell="A48" sqref="A48:XFD49"/>
    </sheetView>
  </sheetViews>
  <sheetFormatPr baseColWidth="10" defaultRowHeight="15" x14ac:dyDescent="0.25"/>
  <cols>
    <col min="1" max="1" width="9.7109375" customWidth="1"/>
    <col min="2" max="2" width="87.42578125" customWidth="1"/>
    <col min="3" max="3" width="10.7109375" bestFit="1" customWidth="1"/>
    <col min="4" max="4" width="10.5703125" style="1" bestFit="1" customWidth="1"/>
    <col min="5" max="5" width="19.28515625" customWidth="1"/>
    <col min="6" max="6" width="22" bestFit="1" customWidth="1"/>
  </cols>
  <sheetData>
    <row r="4" spans="1:6" ht="12" customHeight="1" x14ac:dyDescent="0.25"/>
    <row r="5" spans="1:6" ht="22.5" customHeight="1" x14ac:dyDescent="0.25">
      <c r="A5" s="80" t="s">
        <v>187</v>
      </c>
      <c r="B5" s="80"/>
      <c r="C5" s="80"/>
      <c r="D5" s="80"/>
      <c r="E5" s="80"/>
      <c r="F5" s="80"/>
    </row>
    <row r="6" spans="1:6" ht="21.75" customHeight="1" x14ac:dyDescent="0.25">
      <c r="A6" s="26"/>
      <c r="B6" s="25"/>
      <c r="C6" s="24"/>
      <c r="D6" s="24"/>
      <c r="E6" s="81"/>
      <c r="F6" s="81"/>
    </row>
    <row r="7" spans="1:6" ht="19.5" thickBot="1" x14ac:dyDescent="0.35">
      <c r="A7" s="23"/>
      <c r="B7" s="22" t="s">
        <v>164</v>
      </c>
      <c r="C7" s="21"/>
      <c r="D7" s="21"/>
      <c r="E7" s="20"/>
      <c r="F7" s="20"/>
    </row>
    <row r="8" spans="1:6" ht="18" x14ac:dyDescent="0.25">
      <c r="A8" s="19" t="s">
        <v>65</v>
      </c>
      <c r="B8" s="18" t="s">
        <v>64</v>
      </c>
      <c r="C8" s="18" t="s">
        <v>63</v>
      </c>
      <c r="D8" s="18" t="s">
        <v>62</v>
      </c>
      <c r="E8" s="18" t="s">
        <v>61</v>
      </c>
      <c r="F8" s="17" t="s">
        <v>60</v>
      </c>
    </row>
    <row r="9" spans="1:6" ht="18" x14ac:dyDescent="0.25">
      <c r="A9" s="31"/>
      <c r="B9" s="32" t="s">
        <v>59</v>
      </c>
      <c r="C9" s="33"/>
      <c r="D9" s="34"/>
      <c r="E9" s="35"/>
      <c r="F9" s="36">
        <f>SUBTOTAL(9,F10:F19)</f>
        <v>0</v>
      </c>
    </row>
    <row r="10" spans="1:6" ht="15.75" x14ac:dyDescent="0.25">
      <c r="A10" s="13">
        <f>+A7+0.01</f>
        <v>0.01</v>
      </c>
      <c r="B10" s="12" t="s">
        <v>163</v>
      </c>
      <c r="C10" s="11">
        <f>+(0.97*2.08)+(2.1*1)</f>
        <v>4.1175999999999995</v>
      </c>
      <c r="D10" s="10" t="s">
        <v>19</v>
      </c>
      <c r="E10" s="9"/>
      <c r="F10" s="8">
        <f t="shared" ref="F10:F19" si="0">+C10*E10</f>
        <v>0</v>
      </c>
    </row>
    <row r="11" spans="1:6" ht="15.75" x14ac:dyDescent="0.25">
      <c r="A11" s="13">
        <f t="shared" ref="A11:A19" si="1">+A10+0.01</f>
        <v>0.02</v>
      </c>
      <c r="B11" s="12" t="s">
        <v>162</v>
      </c>
      <c r="C11" s="11">
        <f>1.54*2.08+0.55*1.02</f>
        <v>3.7642000000000002</v>
      </c>
      <c r="D11" s="10" t="s">
        <v>19</v>
      </c>
      <c r="E11" s="9"/>
      <c r="F11" s="8">
        <f t="shared" si="0"/>
        <v>0</v>
      </c>
    </row>
    <row r="12" spans="1:6" ht="15.75" x14ac:dyDescent="0.25">
      <c r="A12" s="13">
        <f t="shared" si="1"/>
        <v>0.03</v>
      </c>
      <c r="B12" s="12" t="s">
        <v>140</v>
      </c>
      <c r="C12" s="11">
        <f>+C11*2</f>
        <v>7.5284000000000004</v>
      </c>
      <c r="D12" s="10" t="s">
        <v>19</v>
      </c>
      <c r="E12" s="9"/>
      <c r="F12" s="8">
        <f t="shared" si="0"/>
        <v>0</v>
      </c>
    </row>
    <row r="13" spans="1:6" ht="15.75" x14ac:dyDescent="0.25">
      <c r="A13" s="13">
        <f t="shared" si="1"/>
        <v>0.04</v>
      </c>
      <c r="B13" s="12" t="s">
        <v>161</v>
      </c>
      <c r="C13" s="11">
        <f>+(1.2*2+1.02*2)*1+(2.08+0.97)+(2.1*2+1)</f>
        <v>12.69</v>
      </c>
      <c r="D13" s="10" t="s">
        <v>3</v>
      </c>
      <c r="E13" s="9"/>
      <c r="F13" s="8">
        <f t="shared" si="0"/>
        <v>0</v>
      </c>
    </row>
    <row r="14" spans="1:6" ht="15.75" x14ac:dyDescent="0.25">
      <c r="A14" s="13">
        <f t="shared" si="1"/>
        <v>0.05</v>
      </c>
      <c r="B14" s="12" t="s">
        <v>160</v>
      </c>
      <c r="C14" s="11">
        <f>+(0.97*0.5)+(1*0.5)</f>
        <v>0.98499999999999999</v>
      </c>
      <c r="D14" s="10" t="s">
        <v>19</v>
      </c>
      <c r="E14" s="9"/>
      <c r="F14" s="8">
        <f t="shared" si="0"/>
        <v>0</v>
      </c>
    </row>
    <row r="15" spans="1:6" ht="15.75" x14ac:dyDescent="0.25">
      <c r="A15" s="13">
        <f t="shared" si="1"/>
        <v>6.0000000000000005E-2</v>
      </c>
      <c r="B15" s="12" t="s">
        <v>98</v>
      </c>
      <c r="C15" s="11">
        <v>1</v>
      </c>
      <c r="D15" s="10" t="s">
        <v>5</v>
      </c>
      <c r="E15" s="9"/>
      <c r="F15" s="8">
        <f t="shared" si="0"/>
        <v>0</v>
      </c>
    </row>
    <row r="16" spans="1:6" ht="15.75" x14ac:dyDescent="0.25">
      <c r="A16" s="13">
        <f t="shared" si="1"/>
        <v>7.0000000000000007E-2</v>
      </c>
      <c r="B16" s="12" t="s">
        <v>159</v>
      </c>
      <c r="C16" s="11">
        <v>1</v>
      </c>
      <c r="D16" s="10" t="s">
        <v>5</v>
      </c>
      <c r="E16" s="9"/>
      <c r="F16" s="8">
        <f t="shared" si="0"/>
        <v>0</v>
      </c>
    </row>
    <row r="17" spans="1:6" ht="15.75" x14ac:dyDescent="0.25">
      <c r="A17" s="13">
        <f t="shared" si="1"/>
        <v>0.08</v>
      </c>
      <c r="B17" s="12" t="s">
        <v>158</v>
      </c>
      <c r="C17" s="11">
        <v>1</v>
      </c>
      <c r="D17" s="10" t="s">
        <v>0</v>
      </c>
      <c r="E17" s="9"/>
      <c r="F17" s="8">
        <f t="shared" si="0"/>
        <v>0</v>
      </c>
    </row>
    <row r="18" spans="1:6" ht="15.75" x14ac:dyDescent="0.25">
      <c r="A18" s="13">
        <f t="shared" si="1"/>
        <v>0.09</v>
      </c>
      <c r="B18" s="12" t="s">
        <v>157</v>
      </c>
      <c r="C18" s="11">
        <f>5.07*1.2</f>
        <v>6.0840000000000005</v>
      </c>
      <c r="D18" s="10" t="s">
        <v>19</v>
      </c>
      <c r="E18" s="9"/>
      <c r="F18" s="8">
        <f t="shared" si="0"/>
        <v>0</v>
      </c>
    </row>
    <row r="19" spans="1:6" ht="15.75" x14ac:dyDescent="0.25">
      <c r="A19" s="13">
        <f t="shared" si="1"/>
        <v>9.9999999999999992E-2</v>
      </c>
      <c r="B19" s="12" t="s">
        <v>156</v>
      </c>
      <c r="C19" s="11">
        <v>1.2</v>
      </c>
      <c r="D19" s="10" t="s">
        <v>3</v>
      </c>
      <c r="E19" s="9"/>
      <c r="F19" s="8">
        <f t="shared" si="0"/>
        <v>0</v>
      </c>
    </row>
    <row r="20" spans="1:6" ht="15.75" x14ac:dyDescent="0.25">
      <c r="A20" s="37"/>
      <c r="B20" s="32" t="s">
        <v>44</v>
      </c>
      <c r="C20" s="39"/>
      <c r="D20" s="40"/>
      <c r="E20" s="41"/>
      <c r="F20" s="36">
        <f>SUBTOTAL(9,F21:F30)</f>
        <v>0</v>
      </c>
    </row>
    <row r="21" spans="1:6" ht="15.75" x14ac:dyDescent="0.25">
      <c r="A21" s="13">
        <f>A19+0.01</f>
        <v>0.10999999999999999</v>
      </c>
      <c r="B21" s="12" t="s">
        <v>42</v>
      </c>
      <c r="C21" s="11">
        <v>1</v>
      </c>
      <c r="D21" s="10" t="s">
        <v>5</v>
      </c>
      <c r="E21" s="9"/>
      <c r="F21" s="8">
        <f t="shared" ref="F21:F30" si="2">+C21*E21</f>
        <v>0</v>
      </c>
    </row>
    <row r="22" spans="1:6" ht="15.75" x14ac:dyDescent="0.25">
      <c r="A22" s="13">
        <f>A21+0.01</f>
        <v>0.11999999999999998</v>
      </c>
      <c r="B22" s="12" t="s">
        <v>41</v>
      </c>
      <c r="C22" s="11">
        <v>3</v>
      </c>
      <c r="D22" s="10" t="s">
        <v>5</v>
      </c>
      <c r="E22" s="9"/>
      <c r="F22" s="8">
        <f t="shared" si="2"/>
        <v>0</v>
      </c>
    </row>
    <row r="23" spans="1:6" ht="15.75" x14ac:dyDescent="0.25">
      <c r="A23" s="13">
        <f t="shared" ref="A23:A30" si="3">+A22+0.01</f>
        <v>0.12999999999999998</v>
      </c>
      <c r="B23" s="12" t="s">
        <v>40</v>
      </c>
      <c r="C23" s="11">
        <v>2</v>
      </c>
      <c r="D23" s="10" t="s">
        <v>5</v>
      </c>
      <c r="E23" s="9"/>
      <c r="F23" s="8">
        <f t="shared" si="2"/>
        <v>0</v>
      </c>
    </row>
    <row r="24" spans="1:6" ht="15.75" x14ac:dyDescent="0.25">
      <c r="A24" s="13">
        <f t="shared" si="3"/>
        <v>0.13999999999999999</v>
      </c>
      <c r="B24" s="15" t="s">
        <v>39</v>
      </c>
      <c r="C24" s="11">
        <v>3</v>
      </c>
      <c r="D24" s="10" t="s">
        <v>5</v>
      </c>
      <c r="E24" s="9"/>
      <c r="F24" s="8">
        <f t="shared" si="2"/>
        <v>0</v>
      </c>
    </row>
    <row r="25" spans="1:6" ht="15.75" x14ac:dyDescent="0.25">
      <c r="A25" s="13">
        <f t="shared" si="3"/>
        <v>0.15</v>
      </c>
      <c r="B25" s="12" t="s">
        <v>155</v>
      </c>
      <c r="C25" s="11">
        <v>1</v>
      </c>
      <c r="D25" s="10" t="s">
        <v>0</v>
      </c>
      <c r="E25" s="9"/>
      <c r="F25" s="8">
        <f t="shared" si="2"/>
        <v>0</v>
      </c>
    </row>
    <row r="26" spans="1:6" ht="15.75" x14ac:dyDescent="0.25">
      <c r="A26" s="13">
        <f t="shared" si="3"/>
        <v>0.16</v>
      </c>
      <c r="B26" s="12" t="s">
        <v>37</v>
      </c>
      <c r="C26" s="11">
        <v>5</v>
      </c>
      <c r="D26" s="10" t="s">
        <v>0</v>
      </c>
      <c r="E26" s="9"/>
      <c r="F26" s="8">
        <f t="shared" si="2"/>
        <v>0</v>
      </c>
    </row>
    <row r="27" spans="1:6" ht="15.75" x14ac:dyDescent="0.25">
      <c r="A27" s="13">
        <f t="shared" si="3"/>
        <v>0.17</v>
      </c>
      <c r="B27" s="12" t="s">
        <v>36</v>
      </c>
      <c r="C27" s="11">
        <v>2</v>
      </c>
      <c r="D27" s="10" t="s">
        <v>5</v>
      </c>
      <c r="E27" s="9"/>
      <c r="F27" s="8">
        <f t="shared" si="2"/>
        <v>0</v>
      </c>
    </row>
    <row r="28" spans="1:6" ht="15.75" x14ac:dyDescent="0.25">
      <c r="A28" s="13">
        <f t="shared" si="3"/>
        <v>0.18000000000000002</v>
      </c>
      <c r="B28" s="12" t="s">
        <v>35</v>
      </c>
      <c r="C28" s="11">
        <v>1</v>
      </c>
      <c r="D28" s="10" t="s">
        <v>0</v>
      </c>
      <c r="E28" s="9"/>
      <c r="F28" s="8">
        <f t="shared" si="2"/>
        <v>0</v>
      </c>
    </row>
    <row r="29" spans="1:6" ht="15.75" x14ac:dyDescent="0.25">
      <c r="A29" s="13">
        <f t="shared" si="3"/>
        <v>0.19000000000000003</v>
      </c>
      <c r="B29" s="15" t="s">
        <v>34</v>
      </c>
      <c r="C29" s="11">
        <v>1</v>
      </c>
      <c r="D29" s="10" t="s">
        <v>0</v>
      </c>
      <c r="E29" s="9"/>
      <c r="F29" s="8">
        <f t="shared" si="2"/>
        <v>0</v>
      </c>
    </row>
    <row r="30" spans="1:6" ht="15.75" x14ac:dyDescent="0.25">
      <c r="A30" s="13">
        <f t="shared" si="3"/>
        <v>0.20000000000000004</v>
      </c>
      <c r="B30" s="12" t="s">
        <v>33</v>
      </c>
      <c r="C30" s="11">
        <v>1</v>
      </c>
      <c r="D30" s="10" t="s">
        <v>0</v>
      </c>
      <c r="E30" s="9"/>
      <c r="F30" s="8">
        <f t="shared" si="2"/>
        <v>0</v>
      </c>
    </row>
    <row r="31" spans="1:6" ht="15.75" x14ac:dyDescent="0.25">
      <c r="A31" s="37"/>
      <c r="B31" s="32" t="s">
        <v>32</v>
      </c>
      <c r="C31" s="39"/>
      <c r="D31" s="40"/>
      <c r="E31" s="41"/>
      <c r="F31" s="36">
        <f>SUBTOTAL(9,F32:F39)</f>
        <v>0</v>
      </c>
    </row>
    <row r="32" spans="1:6" ht="15.75" x14ac:dyDescent="0.25">
      <c r="A32" s="13">
        <f>+A30+0.01</f>
        <v>0.21000000000000005</v>
      </c>
      <c r="B32" s="12" t="s">
        <v>154</v>
      </c>
      <c r="C32" s="11">
        <v>1</v>
      </c>
      <c r="D32" s="10" t="s">
        <v>5</v>
      </c>
      <c r="E32" s="9"/>
      <c r="F32" s="8">
        <f t="shared" ref="F32:F39" si="4">+C32*E32</f>
        <v>0</v>
      </c>
    </row>
    <row r="33" spans="1:6" ht="15.75" x14ac:dyDescent="0.25">
      <c r="A33" s="13">
        <f t="shared" ref="A33:A39" si="5">A32+0.01</f>
        <v>0.22000000000000006</v>
      </c>
      <c r="B33" s="15" t="s">
        <v>153</v>
      </c>
      <c r="C33" s="11">
        <v>14</v>
      </c>
      <c r="D33" s="10" t="s">
        <v>29</v>
      </c>
      <c r="E33" s="9"/>
      <c r="F33" s="8">
        <f t="shared" si="4"/>
        <v>0</v>
      </c>
    </row>
    <row r="34" spans="1:6" ht="15.75" x14ac:dyDescent="0.25">
      <c r="A34" s="13">
        <f t="shared" si="5"/>
        <v>0.23000000000000007</v>
      </c>
      <c r="B34" s="15" t="s">
        <v>72</v>
      </c>
      <c r="C34" s="11">
        <v>3</v>
      </c>
      <c r="D34" s="10" t="s">
        <v>5</v>
      </c>
      <c r="E34" s="9"/>
      <c r="F34" s="8">
        <f t="shared" si="4"/>
        <v>0</v>
      </c>
    </row>
    <row r="35" spans="1:6" ht="15.75" x14ac:dyDescent="0.25">
      <c r="A35" s="13">
        <f t="shared" si="5"/>
        <v>0.24000000000000007</v>
      </c>
      <c r="B35" s="12" t="s">
        <v>71</v>
      </c>
      <c r="C35" s="11">
        <v>1</v>
      </c>
      <c r="D35" s="10" t="s">
        <v>5</v>
      </c>
      <c r="E35" s="9"/>
      <c r="F35" s="8">
        <f t="shared" si="4"/>
        <v>0</v>
      </c>
    </row>
    <row r="36" spans="1:6" ht="15.75" x14ac:dyDescent="0.25">
      <c r="A36" s="13">
        <f t="shared" si="5"/>
        <v>0.25000000000000006</v>
      </c>
      <c r="B36" s="12" t="s">
        <v>107</v>
      </c>
      <c r="C36" s="11">
        <v>1</v>
      </c>
      <c r="D36" s="10" t="s">
        <v>0</v>
      </c>
      <c r="E36" s="9"/>
      <c r="F36" s="8">
        <f t="shared" si="4"/>
        <v>0</v>
      </c>
    </row>
    <row r="37" spans="1:6" ht="15.75" x14ac:dyDescent="0.25">
      <c r="A37" s="13">
        <f t="shared" si="5"/>
        <v>0.26000000000000006</v>
      </c>
      <c r="B37" s="12" t="s">
        <v>27</v>
      </c>
      <c r="C37" s="11">
        <v>1</v>
      </c>
      <c r="D37" s="10" t="s">
        <v>5</v>
      </c>
      <c r="E37" s="9"/>
      <c r="F37" s="8">
        <f t="shared" si="4"/>
        <v>0</v>
      </c>
    </row>
    <row r="38" spans="1:6" ht="15.75" x14ac:dyDescent="0.25">
      <c r="A38" s="13">
        <f t="shared" si="5"/>
        <v>0.27000000000000007</v>
      </c>
      <c r="B38" s="12" t="s">
        <v>26</v>
      </c>
      <c r="C38" s="11">
        <v>1</v>
      </c>
      <c r="D38" s="10" t="s">
        <v>5</v>
      </c>
      <c r="E38" s="9"/>
      <c r="F38" s="8">
        <f t="shared" si="4"/>
        <v>0</v>
      </c>
    </row>
    <row r="39" spans="1:6" ht="15.75" x14ac:dyDescent="0.25">
      <c r="A39" s="13">
        <f t="shared" si="5"/>
        <v>0.28000000000000008</v>
      </c>
      <c r="B39" s="12" t="s">
        <v>25</v>
      </c>
      <c r="C39" s="11">
        <v>1</v>
      </c>
      <c r="D39" s="10" t="s">
        <v>5</v>
      </c>
      <c r="E39" s="9"/>
      <c r="F39" s="8">
        <f t="shared" si="4"/>
        <v>0</v>
      </c>
    </row>
    <row r="40" spans="1:6" ht="15.75" x14ac:dyDescent="0.25">
      <c r="A40" s="37"/>
      <c r="B40" s="78" t="s">
        <v>87</v>
      </c>
      <c r="C40" s="39"/>
      <c r="D40" s="40"/>
      <c r="E40" s="41"/>
      <c r="F40" s="36">
        <f>SUBTOTAL(9,F41:F45)</f>
        <v>0</v>
      </c>
    </row>
    <row r="41" spans="1:6" ht="15.75" x14ac:dyDescent="0.25">
      <c r="A41" s="13">
        <f>A39+0.01</f>
        <v>0.29000000000000009</v>
      </c>
      <c r="B41" s="12" t="s">
        <v>152</v>
      </c>
      <c r="C41" s="11">
        <v>1</v>
      </c>
      <c r="D41" s="10" t="s">
        <v>0</v>
      </c>
      <c r="E41" s="9"/>
      <c r="F41" s="8">
        <f>+C41*E41</f>
        <v>0</v>
      </c>
    </row>
    <row r="42" spans="1:6" ht="15.75" x14ac:dyDescent="0.25">
      <c r="A42" s="13">
        <f>+A41+0.01</f>
        <v>0.3000000000000001</v>
      </c>
      <c r="B42" s="12" t="s">
        <v>46</v>
      </c>
      <c r="C42" s="11">
        <v>1</v>
      </c>
      <c r="D42" s="10" t="s">
        <v>0</v>
      </c>
      <c r="E42" s="9"/>
      <c r="F42" s="8">
        <f>+C42*E42</f>
        <v>0</v>
      </c>
    </row>
    <row r="43" spans="1:6" ht="15.75" x14ac:dyDescent="0.25">
      <c r="A43" s="13">
        <f>+A42+0.01</f>
        <v>0.31000000000000011</v>
      </c>
      <c r="B43" s="12" t="s">
        <v>151</v>
      </c>
      <c r="C43" s="11">
        <v>1</v>
      </c>
      <c r="D43" s="10" t="s">
        <v>0</v>
      </c>
      <c r="E43" s="9"/>
      <c r="F43" s="8">
        <f>+C43*E43</f>
        <v>0</v>
      </c>
    </row>
    <row r="44" spans="1:6" ht="15.75" x14ac:dyDescent="0.25">
      <c r="A44" s="13">
        <f>+A43+0.01</f>
        <v>0.32000000000000012</v>
      </c>
      <c r="B44" s="12" t="s">
        <v>150</v>
      </c>
      <c r="C44" s="11">
        <v>1</v>
      </c>
      <c r="D44" s="10" t="s">
        <v>0</v>
      </c>
      <c r="E44" s="9"/>
      <c r="F44" s="8">
        <f>+C44*E44</f>
        <v>0</v>
      </c>
    </row>
    <row r="45" spans="1:6" ht="15.75" x14ac:dyDescent="0.25">
      <c r="A45" s="13">
        <f>+A44+0.01</f>
        <v>0.33000000000000013</v>
      </c>
      <c r="B45" s="15" t="s">
        <v>149</v>
      </c>
      <c r="C45" s="11">
        <v>1</v>
      </c>
      <c r="D45" s="10" t="s">
        <v>0</v>
      </c>
      <c r="E45" s="9"/>
      <c r="F45" s="8">
        <f>+C45*E45</f>
        <v>0</v>
      </c>
    </row>
    <row r="46" spans="1:6" ht="15.75" x14ac:dyDescent="0.25">
      <c r="A46" s="37"/>
      <c r="B46" s="32" t="s">
        <v>183</v>
      </c>
      <c r="C46" s="39"/>
      <c r="D46" s="40"/>
      <c r="E46" s="41"/>
      <c r="F46" s="36">
        <f>SUBTOTAL(9,F47)</f>
        <v>0</v>
      </c>
    </row>
    <row r="47" spans="1:6" ht="15.75" x14ac:dyDescent="0.25">
      <c r="A47" s="13">
        <f>+A45+0.01</f>
        <v>0.34000000000000014</v>
      </c>
      <c r="B47" s="12" t="s">
        <v>186</v>
      </c>
      <c r="C47" s="11">
        <v>1</v>
      </c>
      <c r="D47" s="10" t="s">
        <v>5</v>
      </c>
      <c r="E47" s="9"/>
      <c r="F47" s="8">
        <f>+C47*E47</f>
        <v>0</v>
      </c>
    </row>
    <row r="48" spans="1:6" ht="15.75" x14ac:dyDescent="0.25">
      <c r="A48" s="37"/>
      <c r="B48" s="78" t="s">
        <v>24</v>
      </c>
      <c r="C48" s="39"/>
      <c r="D48" s="40"/>
      <c r="E48" s="41"/>
      <c r="F48" s="36">
        <f>SUBTOTAL(9,F49:F69)</f>
        <v>0</v>
      </c>
    </row>
    <row r="49" spans="1:6" ht="15.75" x14ac:dyDescent="0.25">
      <c r="A49" s="13">
        <f>A47+0.01</f>
        <v>0.35000000000000014</v>
      </c>
      <c r="B49" s="12" t="s">
        <v>23</v>
      </c>
      <c r="C49" s="11">
        <v>1</v>
      </c>
      <c r="D49" s="10" t="s">
        <v>0</v>
      </c>
      <c r="E49" s="9"/>
      <c r="F49" s="8">
        <f t="shared" ref="F49:F69" si="6">+C49*E49</f>
        <v>0</v>
      </c>
    </row>
    <row r="50" spans="1:6" ht="15.75" x14ac:dyDescent="0.25">
      <c r="A50" s="13">
        <f>A49+0.01</f>
        <v>0.36000000000000015</v>
      </c>
      <c r="B50" s="15" t="s">
        <v>132</v>
      </c>
      <c r="C50" s="11">
        <v>1</v>
      </c>
      <c r="D50" s="10" t="s">
        <v>0</v>
      </c>
      <c r="E50" s="9"/>
      <c r="F50" s="8">
        <f t="shared" si="6"/>
        <v>0</v>
      </c>
    </row>
    <row r="51" spans="1:6" ht="15.75" x14ac:dyDescent="0.25">
      <c r="A51" s="13">
        <f t="shared" ref="A51:A69" si="7">+A50+0.01</f>
        <v>0.37000000000000016</v>
      </c>
      <c r="B51" s="12" t="s">
        <v>148</v>
      </c>
      <c r="C51" s="11">
        <v>1</v>
      </c>
      <c r="D51" s="10" t="s">
        <v>0</v>
      </c>
      <c r="E51" s="9"/>
      <c r="F51" s="8">
        <f t="shared" si="6"/>
        <v>0</v>
      </c>
    </row>
    <row r="52" spans="1:6" ht="15.75" x14ac:dyDescent="0.25">
      <c r="A52" s="13">
        <f t="shared" si="7"/>
        <v>0.38000000000000017</v>
      </c>
      <c r="B52" s="15" t="s">
        <v>147</v>
      </c>
      <c r="C52" s="11">
        <v>1</v>
      </c>
      <c r="D52" s="10" t="s">
        <v>0</v>
      </c>
      <c r="E52" s="9"/>
      <c r="F52" s="8">
        <f t="shared" si="6"/>
        <v>0</v>
      </c>
    </row>
    <row r="53" spans="1:6" ht="15.75" x14ac:dyDescent="0.25">
      <c r="A53" s="13">
        <f t="shared" si="7"/>
        <v>0.39000000000000018</v>
      </c>
      <c r="B53" s="12" t="s">
        <v>146</v>
      </c>
      <c r="C53" s="11">
        <v>1</v>
      </c>
      <c r="D53" s="10" t="s">
        <v>5</v>
      </c>
      <c r="E53" s="9"/>
      <c r="F53" s="8">
        <f t="shared" si="6"/>
        <v>0</v>
      </c>
    </row>
    <row r="54" spans="1:6" ht="15.75" x14ac:dyDescent="0.25">
      <c r="A54" s="13">
        <f t="shared" si="7"/>
        <v>0.40000000000000019</v>
      </c>
      <c r="B54" s="12" t="s">
        <v>129</v>
      </c>
      <c r="C54" s="11">
        <v>1</v>
      </c>
      <c r="D54" s="10" t="s">
        <v>0</v>
      </c>
      <c r="E54" s="9"/>
      <c r="F54" s="8">
        <f t="shared" si="6"/>
        <v>0</v>
      </c>
    </row>
    <row r="55" spans="1:6" ht="15.75" x14ac:dyDescent="0.25">
      <c r="A55" s="13">
        <f t="shared" si="7"/>
        <v>0.4100000000000002</v>
      </c>
      <c r="B55" s="12" t="s">
        <v>145</v>
      </c>
      <c r="C55" s="11">
        <v>1</v>
      </c>
      <c r="D55" s="10" t="s">
        <v>5</v>
      </c>
      <c r="E55" s="9"/>
      <c r="F55" s="8">
        <f t="shared" si="6"/>
        <v>0</v>
      </c>
    </row>
    <row r="56" spans="1:6" s="28" customFormat="1" ht="15.75" x14ac:dyDescent="0.2">
      <c r="A56" s="13">
        <f t="shared" si="7"/>
        <v>0.42000000000000021</v>
      </c>
      <c r="B56" s="12" t="s">
        <v>128</v>
      </c>
      <c r="C56" s="11">
        <v>1</v>
      </c>
      <c r="D56" s="10" t="s">
        <v>5</v>
      </c>
      <c r="E56" s="9"/>
      <c r="F56" s="8">
        <f t="shared" si="6"/>
        <v>0</v>
      </c>
    </row>
    <row r="57" spans="1:6" s="28" customFormat="1" ht="15.75" x14ac:dyDescent="0.2">
      <c r="A57" s="13">
        <f t="shared" si="7"/>
        <v>0.43000000000000022</v>
      </c>
      <c r="B57" s="15" t="s">
        <v>16</v>
      </c>
      <c r="C57" s="11">
        <v>1</v>
      </c>
      <c r="D57" s="10" t="s">
        <v>0</v>
      </c>
      <c r="E57" s="9"/>
      <c r="F57" s="8">
        <f t="shared" si="6"/>
        <v>0</v>
      </c>
    </row>
    <row r="58" spans="1:6" s="28" customFormat="1" ht="15.75" x14ac:dyDescent="0.2">
      <c r="A58" s="13">
        <f t="shared" si="7"/>
        <v>0.44000000000000022</v>
      </c>
      <c r="B58" s="12" t="s">
        <v>15</v>
      </c>
      <c r="C58" s="11">
        <v>1</v>
      </c>
      <c r="D58" s="10" t="s">
        <v>0</v>
      </c>
      <c r="E58" s="9"/>
      <c r="F58" s="8">
        <f t="shared" si="6"/>
        <v>0</v>
      </c>
    </row>
    <row r="59" spans="1:6" s="28" customFormat="1" ht="15.75" x14ac:dyDescent="0.2">
      <c r="A59" s="13">
        <f t="shared" si="7"/>
        <v>0.45000000000000023</v>
      </c>
      <c r="B59" s="12" t="s">
        <v>127</v>
      </c>
      <c r="C59" s="11">
        <v>1</v>
      </c>
      <c r="D59" s="10" t="s">
        <v>5</v>
      </c>
      <c r="E59" s="9"/>
      <c r="F59" s="8">
        <f t="shared" si="6"/>
        <v>0</v>
      </c>
    </row>
    <row r="60" spans="1:6" s="28" customFormat="1" ht="15.75" x14ac:dyDescent="0.2">
      <c r="A60" s="13">
        <f t="shared" si="7"/>
        <v>0.46000000000000024</v>
      </c>
      <c r="B60" s="12" t="s">
        <v>13</v>
      </c>
      <c r="C60" s="11">
        <v>1</v>
      </c>
      <c r="D60" s="10" t="s">
        <v>5</v>
      </c>
      <c r="E60" s="9"/>
      <c r="F60" s="8">
        <f t="shared" si="6"/>
        <v>0</v>
      </c>
    </row>
    <row r="61" spans="1:6" s="28" customFormat="1" ht="15.75" x14ac:dyDescent="0.2">
      <c r="A61" s="13">
        <f t="shared" si="7"/>
        <v>0.47000000000000025</v>
      </c>
      <c r="B61" s="12" t="s">
        <v>12</v>
      </c>
      <c r="C61" s="11">
        <v>1</v>
      </c>
      <c r="D61" s="10" t="s">
        <v>5</v>
      </c>
      <c r="E61" s="9"/>
      <c r="F61" s="8">
        <f t="shared" si="6"/>
        <v>0</v>
      </c>
    </row>
    <row r="62" spans="1:6" s="28" customFormat="1" ht="15.75" x14ac:dyDescent="0.2">
      <c r="A62" s="13">
        <f t="shared" si="7"/>
        <v>0.48000000000000026</v>
      </c>
      <c r="B62" s="15" t="s">
        <v>11</v>
      </c>
      <c r="C62" s="11">
        <v>1</v>
      </c>
      <c r="D62" s="10" t="s">
        <v>5</v>
      </c>
      <c r="E62" s="9"/>
      <c r="F62" s="8">
        <f t="shared" si="6"/>
        <v>0</v>
      </c>
    </row>
    <row r="63" spans="1:6" s="28" customFormat="1" ht="15.75" x14ac:dyDescent="0.2">
      <c r="A63" s="13">
        <f t="shared" si="7"/>
        <v>0.49000000000000027</v>
      </c>
      <c r="B63" s="12" t="s">
        <v>10</v>
      </c>
      <c r="C63" s="11">
        <v>1</v>
      </c>
      <c r="D63" s="10" t="s">
        <v>5</v>
      </c>
      <c r="E63" s="9"/>
      <c r="F63" s="8">
        <f t="shared" si="6"/>
        <v>0</v>
      </c>
    </row>
    <row r="64" spans="1:6" s="28" customFormat="1" ht="15.75" x14ac:dyDescent="0.2">
      <c r="A64" s="13">
        <f t="shared" si="7"/>
        <v>0.50000000000000022</v>
      </c>
      <c r="B64" s="12" t="s">
        <v>9</v>
      </c>
      <c r="C64" s="11">
        <v>1</v>
      </c>
      <c r="D64" s="10" t="s">
        <v>5</v>
      </c>
      <c r="E64" s="9"/>
      <c r="F64" s="8">
        <f t="shared" si="6"/>
        <v>0</v>
      </c>
    </row>
    <row r="65" spans="1:7" s="28" customFormat="1" ht="15.75" x14ac:dyDescent="0.2">
      <c r="A65" s="13">
        <f t="shared" si="7"/>
        <v>0.51000000000000023</v>
      </c>
      <c r="B65" s="12" t="s">
        <v>7</v>
      </c>
      <c r="C65" s="11">
        <v>1</v>
      </c>
      <c r="D65" s="10" t="s">
        <v>5</v>
      </c>
      <c r="E65" s="9"/>
      <c r="F65" s="8">
        <f t="shared" si="6"/>
        <v>0</v>
      </c>
    </row>
    <row r="66" spans="1:7" s="28" customFormat="1" ht="15.75" x14ac:dyDescent="0.2">
      <c r="A66" s="13">
        <f t="shared" si="7"/>
        <v>0.52000000000000024</v>
      </c>
      <c r="B66" s="12" t="s">
        <v>6</v>
      </c>
      <c r="C66" s="11">
        <v>2</v>
      </c>
      <c r="D66" s="10" t="s">
        <v>5</v>
      </c>
      <c r="E66" s="9"/>
      <c r="F66" s="8">
        <f t="shared" si="6"/>
        <v>0</v>
      </c>
      <c r="G66" s="29"/>
    </row>
    <row r="67" spans="1:7" s="28" customFormat="1" ht="15.75" x14ac:dyDescent="0.2">
      <c r="A67" s="13">
        <f t="shared" si="7"/>
        <v>0.53000000000000025</v>
      </c>
      <c r="B67" s="12" t="s">
        <v>144</v>
      </c>
      <c r="C67" s="11">
        <v>5.07</v>
      </c>
      <c r="D67" s="10" t="s">
        <v>3</v>
      </c>
      <c r="E67" s="9"/>
      <c r="F67" s="8">
        <f t="shared" si="6"/>
        <v>0</v>
      </c>
      <c r="G67" s="29"/>
    </row>
    <row r="68" spans="1:7" ht="15.75" x14ac:dyDescent="0.25">
      <c r="A68" s="13">
        <f t="shared" si="7"/>
        <v>0.54000000000000026</v>
      </c>
      <c r="B68" s="15" t="s">
        <v>2</v>
      </c>
      <c r="C68" s="11">
        <v>1</v>
      </c>
      <c r="D68" s="10" t="s">
        <v>0</v>
      </c>
      <c r="E68" s="9"/>
      <c r="F68" s="8">
        <f t="shared" si="6"/>
        <v>0</v>
      </c>
    </row>
    <row r="69" spans="1:7" s="27" customFormat="1" ht="15.75" x14ac:dyDescent="0.2">
      <c r="A69" s="13">
        <f t="shared" si="7"/>
        <v>0.55000000000000027</v>
      </c>
      <c r="B69" s="12" t="s">
        <v>1</v>
      </c>
      <c r="C69" s="11">
        <v>1</v>
      </c>
      <c r="D69" s="10" t="s">
        <v>0</v>
      </c>
      <c r="E69" s="9"/>
      <c r="F69" s="8">
        <f t="shared" si="6"/>
        <v>0</v>
      </c>
    </row>
    <row r="70" spans="1:7" ht="18.75" x14ac:dyDescent="0.3">
      <c r="A70" s="6"/>
      <c r="B70" s="5"/>
      <c r="C70" s="4"/>
      <c r="D70" s="3"/>
      <c r="E70" s="2"/>
      <c r="F70" s="7"/>
    </row>
    <row r="71" spans="1:7" ht="15.75" x14ac:dyDescent="0.25">
      <c r="A71" s="43"/>
      <c r="B71" s="44" t="s">
        <v>165</v>
      </c>
      <c r="C71" s="45"/>
      <c r="D71" s="46"/>
      <c r="E71" s="47"/>
      <c r="F71" s="36">
        <f>SUBTOTAL(9,F9:F69)</f>
        <v>0</v>
      </c>
    </row>
    <row r="72" spans="1:7" x14ac:dyDescent="0.25">
      <c r="A72" s="48"/>
      <c r="B72" s="49"/>
      <c r="C72" s="50"/>
      <c r="D72" s="49"/>
      <c r="E72" s="51"/>
      <c r="F72" s="52"/>
    </row>
    <row r="73" spans="1:7" x14ac:dyDescent="0.25">
      <c r="A73" s="48"/>
      <c r="B73" s="16" t="s">
        <v>166</v>
      </c>
      <c r="C73" s="53"/>
      <c r="D73" s="49"/>
      <c r="E73" s="54"/>
      <c r="F73" s="52"/>
    </row>
    <row r="74" spans="1:7" x14ac:dyDescent="0.25">
      <c r="A74" s="48"/>
      <c r="B74" s="12" t="s">
        <v>167</v>
      </c>
      <c r="C74" s="55">
        <v>0.1</v>
      </c>
      <c r="D74" s="56" t="s">
        <v>168</v>
      </c>
      <c r="E74" s="57">
        <f>+$F$71*C74</f>
        <v>0</v>
      </c>
      <c r="F74" s="58"/>
    </row>
    <row r="75" spans="1:7" x14ac:dyDescent="0.25">
      <c r="A75" s="48"/>
      <c r="B75" s="12" t="s">
        <v>169</v>
      </c>
      <c r="C75" s="55">
        <v>2.5000000000000001E-2</v>
      </c>
      <c r="D75" s="56" t="s">
        <v>168</v>
      </c>
      <c r="E75" s="57">
        <f t="shared" ref="E75:E79" si="8">+$F$71*C75</f>
        <v>0</v>
      </c>
      <c r="F75" s="58"/>
    </row>
    <row r="76" spans="1:7" x14ac:dyDescent="0.25">
      <c r="A76" s="48"/>
      <c r="B76" s="12" t="s">
        <v>170</v>
      </c>
      <c r="C76" s="55">
        <v>4.6399999999999997E-2</v>
      </c>
      <c r="D76" s="56" t="s">
        <v>168</v>
      </c>
      <c r="E76" s="57">
        <f t="shared" si="8"/>
        <v>0</v>
      </c>
      <c r="F76" s="58"/>
    </row>
    <row r="77" spans="1:7" x14ac:dyDescent="0.25">
      <c r="A77" s="48"/>
      <c r="B77" s="12" t="s">
        <v>171</v>
      </c>
      <c r="C77" s="55">
        <v>0.01</v>
      </c>
      <c r="D77" s="56" t="s">
        <v>168</v>
      </c>
      <c r="E77" s="57">
        <f t="shared" si="8"/>
        <v>0</v>
      </c>
      <c r="F77" s="58"/>
    </row>
    <row r="78" spans="1:7" x14ac:dyDescent="0.25">
      <c r="A78" s="48"/>
      <c r="B78" s="12" t="s">
        <v>172</v>
      </c>
      <c r="C78" s="55">
        <v>0.05</v>
      </c>
      <c r="D78" s="56" t="s">
        <v>168</v>
      </c>
      <c r="E78" s="57">
        <f t="shared" si="8"/>
        <v>0</v>
      </c>
      <c r="F78" s="58"/>
    </row>
    <row r="79" spans="1:7" x14ac:dyDescent="0.25">
      <c r="A79" s="48"/>
      <c r="B79" s="12" t="s">
        <v>173</v>
      </c>
      <c r="C79" s="55">
        <v>1E-3</v>
      </c>
      <c r="D79" s="56" t="s">
        <v>168</v>
      </c>
      <c r="E79" s="57">
        <f t="shared" si="8"/>
        <v>0</v>
      </c>
      <c r="F79" s="58"/>
    </row>
    <row r="80" spans="1:7" x14ac:dyDescent="0.25">
      <c r="A80" s="48"/>
      <c r="B80" s="12" t="s">
        <v>174</v>
      </c>
      <c r="C80" s="55">
        <v>0.18</v>
      </c>
      <c r="D80" s="59">
        <f>+E74</f>
        <v>0</v>
      </c>
      <c r="E80" s="60">
        <f>+C80*D80</f>
        <v>0</v>
      </c>
      <c r="F80" s="58"/>
    </row>
    <row r="81" spans="1:6" x14ac:dyDescent="0.25">
      <c r="A81" s="48"/>
      <c r="B81" s="49"/>
      <c r="C81" s="61"/>
      <c r="D81" s="62"/>
      <c r="E81" s="63"/>
      <c r="F81" s="52"/>
    </row>
    <row r="82" spans="1:6" ht="15.75" x14ac:dyDescent="0.25">
      <c r="A82" s="43"/>
      <c r="B82" s="44" t="s">
        <v>175</v>
      </c>
      <c r="C82" s="45"/>
      <c r="D82" s="46"/>
      <c r="E82" s="47"/>
      <c r="F82" s="36">
        <f>+F71+SUM(E74:E80)</f>
        <v>0</v>
      </c>
    </row>
    <row r="83" spans="1:6" ht="10.5" customHeight="1" x14ac:dyDescent="0.25">
      <c r="A83" s="48"/>
      <c r="B83" s="64"/>
      <c r="C83" s="65"/>
      <c r="D83" s="66"/>
      <c r="E83" s="67"/>
      <c r="F83" s="68"/>
    </row>
    <row r="84" spans="1:6" x14ac:dyDescent="0.25">
      <c r="A84" s="48"/>
      <c r="B84" s="12" t="s">
        <v>176</v>
      </c>
      <c r="C84" s="55">
        <v>0.05</v>
      </c>
      <c r="D84" s="56" t="s">
        <v>168</v>
      </c>
      <c r="E84" s="57">
        <f>+F71*C84</f>
        <v>0</v>
      </c>
      <c r="F84" s="52"/>
    </row>
    <row r="85" spans="1:6" x14ac:dyDescent="0.25">
      <c r="A85" s="69"/>
      <c r="B85" s="70"/>
      <c r="C85" s="71"/>
      <c r="D85" s="72"/>
      <c r="E85" s="71"/>
      <c r="F85" s="73"/>
    </row>
    <row r="86" spans="1:6" ht="15.75" x14ac:dyDescent="0.25">
      <c r="A86" s="74"/>
      <c r="B86" s="75" t="s">
        <v>177</v>
      </c>
      <c r="C86" s="76"/>
      <c r="D86" s="77"/>
      <c r="E86" s="76"/>
      <c r="F86" s="79">
        <f>+F82+E84</f>
        <v>0</v>
      </c>
    </row>
  </sheetData>
  <mergeCells count="2">
    <mergeCell ref="A5:F5"/>
    <mergeCell ref="E6:F6"/>
  </mergeCells>
  <pageMargins left="0.7" right="0.7" top="0.75" bottom="0.75" header="0.3" footer="0.3"/>
  <pageSetup scale="56" fitToHeight="0" orientation="portrait" r:id="rId1"/>
  <rowBreaks count="1" manualBreakCount="1">
    <brk id="71" max="5" man="1"/>
  </rowBreaks>
  <ignoredErrors>
    <ignoredError sqref="E74:E75 E84 E76:E80" unlockedFormula="1"/>
    <ignoredError sqref="F4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CPNA Brisas del Este</vt:lpstr>
      <vt:lpstr>CPNA Las Cuchillas</vt:lpstr>
      <vt:lpstr>CPNA Zafarraya</vt:lpstr>
      <vt:lpstr>CPNA Boca Ferrea</vt:lpstr>
      <vt:lpstr>Centro Diagnostico y Cl. Moca</vt:lpstr>
      <vt:lpstr>CPNA Comunidad del Rio</vt:lpstr>
      <vt:lpstr>'Centro Diagnostico y Cl. Moca'!Área_de_impresión</vt:lpstr>
      <vt:lpstr>'CPNA Boca Ferrea'!Área_de_impresión</vt:lpstr>
      <vt:lpstr>'CPNA Brisas del Este'!Área_de_impresión</vt:lpstr>
      <vt:lpstr>'CPNA Comunidad del Rio'!Área_de_impresión</vt:lpstr>
      <vt:lpstr>'CPNA Las Cuchillas'!Área_de_impresión</vt:lpstr>
      <vt:lpstr>'CPNA Zafarraya'!Área_de_impresión</vt:lpstr>
      <vt:lpstr>'Centro Diagnostico y Cl. Moca'!Cantidad</vt:lpstr>
      <vt:lpstr>'CPNA Comunidad del Rio'!Cantidad</vt:lpstr>
      <vt:lpstr>'Centro Diagnostico y Cl. Moca'!Precio</vt:lpstr>
      <vt:lpstr>'CPNA Comunidad del Rio'!Precio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Sabra Roberts</dc:creator>
  <cp:lastModifiedBy>Sabra Roberts</cp:lastModifiedBy>
  <cp:lastPrinted>2018-06-25T19:05:20Z</cp:lastPrinted>
  <dcterms:created xsi:type="dcterms:W3CDTF">2018-06-20T16:45:01Z</dcterms:created>
  <dcterms:modified xsi:type="dcterms:W3CDTF">2018-07-03T13:47:40Z</dcterms:modified>
</cp:coreProperties>
</file>