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2375" tabRatio="982"/>
  </bookViews>
  <sheets>
    <sheet name="VV 35m2 M R1.8m,P1.0" sheetId="2" r:id="rId1"/>
    <sheet name="EV 35m2 M R2.0,P1.0m" sheetId="1" r:id="rId2"/>
    <sheet name="PS 35m2 M R2.0,P1.0m" sheetId="3" r:id="rId3"/>
    <sheet name="LV 35m2 D P1.0m" sheetId="4" r:id="rId4"/>
    <sheet name="SL 35m2 D P1.0m" sheetId="5" r:id="rId5"/>
    <sheet name="HB 35m2 D P1.0m" sheetId="6" r:id="rId6"/>
    <sheet name="Q Valverde 35m2 P1.0m" sheetId="7" r:id="rId7"/>
    <sheet name="EM Valverde 35m2 P1.0m" sheetId="8" r:id="rId8"/>
  </sheets>
  <externalReferences>
    <externalReference r:id="rId9"/>
    <externalReference r:id="rId10"/>
    <externalReference r:id="rId11"/>
  </externalReferences>
  <definedNames>
    <definedName name="_xlnm._FilterDatabase" localSheetId="7" hidden="1">'EM Valverde 35m2 P1.0m'!$B$4:$G$120</definedName>
    <definedName name="_xlnm._FilterDatabase" localSheetId="1" hidden="1">'EV 35m2 M R2.0,P1.0m'!$B$4:$G$124</definedName>
    <definedName name="_xlnm._FilterDatabase" localSheetId="5" hidden="1">'HB 35m2 D P1.0m'!$B$4:$G$118</definedName>
    <definedName name="_xlnm._FilterDatabase" localSheetId="3" hidden="1">'LV 35m2 D P1.0m'!$B$4:$G$120</definedName>
    <definedName name="_xlnm._FilterDatabase" localSheetId="2" hidden="1">'PS 35m2 M R2.0,P1.0m'!$B$4:$G$125</definedName>
    <definedName name="_xlnm._FilterDatabase" localSheetId="6" hidden="1">'Q Valverde 35m2 P1.0m'!$B$4:$G$114</definedName>
    <definedName name="_xlnm._FilterDatabase" localSheetId="4" hidden="1">'SL 35m2 D P1.0m'!$B$4:$G$124</definedName>
    <definedName name="_xlnm._FilterDatabase" localSheetId="0" hidden="1">'VV 35m2 M R1.8m,P1.0'!$B$4:$G$127</definedName>
    <definedName name="Cantidad" localSheetId="7">'EM Valverde 35m2 P1.0m'!$D:$D</definedName>
    <definedName name="Cantidad" localSheetId="1">'EV 35m2 M R2.0,P1.0m'!$D:$D</definedName>
    <definedName name="Cantidad" localSheetId="5">'HB 35m2 D P1.0m'!$D:$D</definedName>
    <definedName name="Cantidad" localSheetId="3">'LV 35m2 D P1.0m'!$D:$D</definedName>
    <definedName name="Cantidad" localSheetId="2">'PS 35m2 M R2.0,P1.0m'!$D:$D</definedName>
    <definedName name="Cantidad" localSheetId="6">'Q Valverde 35m2 P1.0m'!$D:$D</definedName>
    <definedName name="Cantidad" localSheetId="4">'SL 35m2 D P1.0m'!$D:$D</definedName>
    <definedName name="Cantidad" localSheetId="0">'VV 35m2 M R1.8m,P1.0'!$D:$D</definedName>
    <definedName name="Cantidad">#REF!</definedName>
    <definedName name="Fred" localSheetId="7">'EM Valverde 35m2 P1.0m'!#REF!</definedName>
    <definedName name="Fred" localSheetId="1">'EV 35m2 M R2.0,P1.0m'!#REF!</definedName>
    <definedName name="Fred" localSheetId="5">'HB 35m2 D P1.0m'!#REF!</definedName>
    <definedName name="Fred" localSheetId="3">'LV 35m2 D P1.0m'!#REF!</definedName>
    <definedName name="Fred" localSheetId="2">'PS 35m2 M R2.0,P1.0m'!#REF!</definedName>
    <definedName name="Fred" localSheetId="6">'Q Valverde 35m2 P1.0m'!#REF!</definedName>
    <definedName name="Fred" localSheetId="4">'SL 35m2 D P1.0m'!#REF!</definedName>
    <definedName name="Fred" localSheetId="0">'VV 35m2 M R1.8m,P1.0'!#REF!</definedName>
    <definedName name="Fred">#REF!</definedName>
    <definedName name="M.O." localSheetId="7">[1]analisis!#REF!</definedName>
    <definedName name="M.O." localSheetId="1">[2]analisis!#REF!</definedName>
    <definedName name="M.O." localSheetId="5">[3]analisis!#REF!</definedName>
    <definedName name="M.O." localSheetId="3">[2]analisis!#REF!</definedName>
    <definedName name="M.O." localSheetId="2">[2]analisis!#REF!</definedName>
    <definedName name="M.O." localSheetId="6">[1]analisis!#REF!</definedName>
    <definedName name="M.O." localSheetId="4">[3]analisis!#REF!</definedName>
    <definedName name="M.O." localSheetId="0">[2]analisis!#REF!</definedName>
    <definedName name="M.O.">[2]analisis!#REF!</definedName>
    <definedName name="Precio" localSheetId="7">'EM Valverde 35m2 P1.0m'!$F:$F</definedName>
    <definedName name="Precio" localSheetId="1">'EV 35m2 M R2.0,P1.0m'!$F:$F</definedName>
    <definedName name="Precio" localSheetId="5">'HB 35m2 D P1.0m'!$F:$F</definedName>
    <definedName name="Precio" localSheetId="3">'LV 35m2 D P1.0m'!$F:$F</definedName>
    <definedName name="Precio" localSheetId="2">'PS 35m2 M R2.0,P1.0m'!$F:$F</definedName>
    <definedName name="Precio" localSheetId="6">'Q Valverde 35m2 P1.0m'!$F:$F</definedName>
    <definedName name="Precio" localSheetId="4">'SL 35m2 D P1.0m'!$F:$F</definedName>
    <definedName name="Precio" localSheetId="0">'VV 35m2 M R1.8m,P1.0'!$F:$F</definedName>
    <definedName name="Precio">#REF!</definedName>
    <definedName name="_xlnm.Print_Area" localSheetId="7">'EM Valverde 35m2 P1.0m'!$B$4:$H$136</definedName>
    <definedName name="_xlnm.Print_Area" localSheetId="1">'EV 35m2 M R2.0,P1.0m'!$B$4:$I$140</definedName>
    <definedName name="_xlnm.Print_Area" localSheetId="5">'HB 35m2 D P1.0m'!$B$4:$I$134</definedName>
    <definedName name="_xlnm.Print_Area" localSheetId="3">'LV 35m2 D P1.0m'!$B$4:$I$136</definedName>
    <definedName name="_xlnm.Print_Area" localSheetId="2">'PS 35m2 M R2.0,P1.0m'!$B$4:$I$141</definedName>
    <definedName name="_xlnm.Print_Area" localSheetId="6">'Q Valverde 35m2 P1.0m'!$B$4:$G$130</definedName>
    <definedName name="_xlnm.Print_Area" localSheetId="4">'SL 35m2 D P1.0m'!$B$4:$I$141</definedName>
    <definedName name="_xlnm.Print_Area" localSheetId="0">'VV 35m2 M R1.8m,P1.0'!$B$4:$I$143</definedName>
    <definedName name="_xlnm.Print_Titles" localSheetId="7">'EM Valverde 35m2 P1.0m'!$1:$4</definedName>
    <definedName name="_xlnm.Print_Titles" localSheetId="1">'EV 35m2 M R2.0,P1.0m'!$1:$4</definedName>
    <definedName name="_xlnm.Print_Titles" localSheetId="5">'HB 35m2 D P1.0m'!$1:$4</definedName>
    <definedName name="_xlnm.Print_Titles" localSheetId="3">'LV 35m2 D P1.0m'!$1:$4</definedName>
    <definedName name="_xlnm.Print_Titles" localSheetId="2">'PS 35m2 M R2.0,P1.0m'!$1:$4</definedName>
    <definedName name="_xlnm.Print_Titles" localSheetId="6">'Q Valverde 35m2 P1.0m'!$1:$4</definedName>
    <definedName name="_xlnm.Print_Titles" localSheetId="4">'SL 35m2 D P1.0m'!$1:$4</definedName>
    <definedName name="_xlnm.Print_Titles" localSheetId="0">'VV 35m2 M R1.8m,P1.0'!$1:$4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7" l="1"/>
  <c r="G114" i="7"/>
  <c r="G98" i="7"/>
  <c r="G96" i="7"/>
  <c r="G91" i="7"/>
  <c r="G85" i="7"/>
  <c r="G72" i="7"/>
  <c r="G59" i="7"/>
  <c r="G54" i="7"/>
  <c r="G49" i="7"/>
  <c r="G44" i="7"/>
  <c r="G37" i="7"/>
  <c r="G31" i="7"/>
  <c r="G16" i="7"/>
  <c r="G11" i="7"/>
  <c r="G5" i="7"/>
  <c r="G118" i="6"/>
  <c r="D18" i="3"/>
  <c r="G14" i="3"/>
  <c r="D22" i="3"/>
  <c r="B17" i="3"/>
  <c r="D16" i="3"/>
  <c r="G16" i="3" s="1"/>
  <c r="G11" i="1"/>
  <c r="D19" i="1"/>
  <c r="B14" i="1"/>
  <c r="D13" i="1"/>
  <c r="G13" i="1" s="1"/>
  <c r="B13" i="1"/>
  <c r="D15" i="2"/>
  <c r="D22" i="2"/>
  <c r="B17" i="2"/>
  <c r="D16" i="2"/>
  <c r="G16" i="2" s="1"/>
  <c r="B16" i="2"/>
  <c r="B39" i="4" l="1"/>
  <c r="D39" i="4"/>
  <c r="B40" i="4"/>
  <c r="B41" i="4" s="1"/>
  <c r="B42" i="4" s="1"/>
  <c r="B43" i="4" s="1"/>
  <c r="B44" i="4" s="1"/>
  <c r="B45" i="4" s="1"/>
  <c r="D41" i="4"/>
  <c r="D42" i="4"/>
  <c r="D43" i="4"/>
  <c r="D44" i="4"/>
  <c r="B47" i="4"/>
  <c r="B48" i="4" s="1"/>
  <c r="B52" i="4"/>
  <c r="D52" i="4"/>
  <c r="B53" i="4"/>
  <c r="B54" i="4" s="1"/>
  <c r="B55" i="4" s="1"/>
  <c r="B57" i="4"/>
  <c r="B58" i="4"/>
  <c r="B59" i="4" s="1"/>
  <c r="B60" i="4" s="1"/>
  <c r="B61" i="4" s="1"/>
  <c r="B62" i="4" s="1"/>
  <c r="D58" i="4"/>
  <c r="D57" i="4" s="1"/>
  <c r="D59" i="4"/>
  <c r="D60" i="4"/>
  <c r="D61" i="4"/>
  <c r="D62" i="4"/>
  <c r="B50" i="4" l="1"/>
  <c r="B49" i="4"/>
  <c r="B6" i="8"/>
  <c r="B7" i="8" s="1"/>
  <c r="B8" i="8" s="1"/>
  <c r="B9" i="8" s="1"/>
  <c r="B10" i="8" s="1"/>
  <c r="B11" i="8" s="1"/>
  <c r="G6" i="8"/>
  <c r="G5" i="8" s="1"/>
  <c r="G7" i="8"/>
  <c r="G8" i="8"/>
  <c r="G9" i="8"/>
  <c r="G10" i="8"/>
  <c r="G11" i="8"/>
  <c r="B13" i="8"/>
  <c r="D13" i="8"/>
  <c r="G13" i="8" s="1"/>
  <c r="B14" i="8"/>
  <c r="B15" i="8" s="1"/>
  <c r="B16" i="8" s="1"/>
  <c r="D15" i="8"/>
  <c r="G15" i="8" s="1"/>
  <c r="B18" i="8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B33" i="8"/>
  <c r="G33" i="8"/>
  <c r="B34" i="8"/>
  <c r="B35" i="8" s="1"/>
  <c r="B36" i="8" s="1"/>
  <c r="B37" i="8" s="1"/>
  <c r="G34" i="8"/>
  <c r="G35" i="8"/>
  <c r="G36" i="8"/>
  <c r="G37" i="8"/>
  <c r="B39" i="8"/>
  <c r="G39" i="8"/>
  <c r="B40" i="8"/>
  <c r="B41" i="8" s="1"/>
  <c r="B42" i="8" s="1"/>
  <c r="B43" i="8" s="1"/>
  <c r="B44" i="8" s="1"/>
  <c r="B45" i="8" s="1"/>
  <c r="G40" i="8"/>
  <c r="G41" i="8"/>
  <c r="G42" i="8"/>
  <c r="G43" i="8"/>
  <c r="G44" i="8"/>
  <c r="G45" i="8"/>
  <c r="B47" i="8"/>
  <c r="B48" i="8" s="1"/>
  <c r="G47" i="8"/>
  <c r="G48" i="8"/>
  <c r="G49" i="8"/>
  <c r="G50" i="8"/>
  <c r="B52" i="8"/>
  <c r="B53" i="8" s="1"/>
  <c r="B54" i="8" s="1"/>
  <c r="B55" i="8" s="1"/>
  <c r="G52" i="8"/>
  <c r="G53" i="8"/>
  <c r="G54" i="8"/>
  <c r="G55" i="8"/>
  <c r="B57" i="8"/>
  <c r="B58" i="8" s="1"/>
  <c r="B59" i="8" s="1"/>
  <c r="B60" i="8" s="1"/>
  <c r="B61" i="8" s="1"/>
  <c r="B62" i="8" s="1"/>
  <c r="G57" i="8"/>
  <c r="G58" i="8"/>
  <c r="G59" i="8"/>
  <c r="G60" i="8"/>
  <c r="G61" i="8"/>
  <c r="G62" i="8"/>
  <c r="B64" i="8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G64" i="8"/>
  <c r="G65" i="8"/>
  <c r="G66" i="8"/>
  <c r="G67" i="8"/>
  <c r="G68" i="8"/>
  <c r="G69" i="8"/>
  <c r="G70" i="8"/>
  <c r="G71" i="8"/>
  <c r="G72" i="8"/>
  <c r="G73" i="8"/>
  <c r="G74" i="8"/>
  <c r="G75" i="8"/>
  <c r="B77" i="8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G77" i="8"/>
  <c r="G78" i="8"/>
  <c r="G79" i="8"/>
  <c r="G80" i="8"/>
  <c r="G81" i="8"/>
  <c r="G82" i="8"/>
  <c r="G83" i="8"/>
  <c r="G84" i="8"/>
  <c r="G85" i="8"/>
  <c r="G86" i="8"/>
  <c r="G87" i="8"/>
  <c r="G88" i="8"/>
  <c r="B90" i="8"/>
  <c r="B91" i="8" s="1"/>
  <c r="B92" i="8" s="1"/>
  <c r="B93" i="8" s="1"/>
  <c r="B94" i="8" s="1"/>
  <c r="G90" i="8"/>
  <c r="G91" i="8"/>
  <c r="G92" i="8"/>
  <c r="G93" i="8"/>
  <c r="G94" i="8"/>
  <c r="B96" i="8"/>
  <c r="G96" i="8"/>
  <c r="B97" i="8"/>
  <c r="B98" i="8" s="1"/>
  <c r="B99" i="8" s="1"/>
  <c r="G97" i="8"/>
  <c r="G98" i="8"/>
  <c r="G99" i="8"/>
  <c r="B101" i="8"/>
  <c r="G101" i="8"/>
  <c r="G100" i="8" s="1"/>
  <c r="B103" i="8"/>
  <c r="G103" i="8"/>
  <c r="B104" i="8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B6" i="7"/>
  <c r="B7" i="7" s="1"/>
  <c r="B8" i="7" s="1"/>
  <c r="B9" i="7" s="1"/>
  <c r="B10" i="7" s="1"/>
  <c r="G6" i="7"/>
  <c r="G7" i="7"/>
  <c r="G8" i="7"/>
  <c r="G9" i="7"/>
  <c r="G10" i="7"/>
  <c r="B12" i="7"/>
  <c r="B13" i="7" s="1"/>
  <c r="B14" i="7" s="1"/>
  <c r="B15" i="7" s="1"/>
  <c r="D12" i="7"/>
  <c r="G12" i="7"/>
  <c r="D13" i="7"/>
  <c r="G13" i="7" s="1"/>
  <c r="D14" i="7"/>
  <c r="G14" i="7" s="1"/>
  <c r="D15" i="7"/>
  <c r="G15" i="7" s="1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B32" i="7"/>
  <c r="B33" i="7" s="1"/>
  <c r="B34" i="7" s="1"/>
  <c r="B35" i="7" s="1"/>
  <c r="B36" i="7" s="1"/>
  <c r="G32" i="7"/>
  <c r="G33" i="7"/>
  <c r="G34" i="7"/>
  <c r="G35" i="7"/>
  <c r="G36" i="7"/>
  <c r="B38" i="7"/>
  <c r="B39" i="7" s="1"/>
  <c r="B40" i="7" s="1"/>
  <c r="B41" i="7" s="1"/>
  <c r="B42" i="7" s="1"/>
  <c r="B43" i="7" s="1"/>
  <c r="G38" i="7"/>
  <c r="G39" i="7"/>
  <c r="G40" i="7"/>
  <c r="G41" i="7"/>
  <c r="G42" i="7"/>
  <c r="G43" i="7"/>
  <c r="B45" i="7"/>
  <c r="B46" i="7" s="1"/>
  <c r="G45" i="7"/>
  <c r="G46" i="7"/>
  <c r="G47" i="7"/>
  <c r="G48" i="7"/>
  <c r="B50" i="7"/>
  <c r="B51" i="7" s="1"/>
  <c r="B52" i="7" s="1"/>
  <c r="B53" i="7" s="1"/>
  <c r="G50" i="7"/>
  <c r="G51" i="7"/>
  <c r="G52" i="7"/>
  <c r="G53" i="7"/>
  <c r="B55" i="7"/>
  <c r="G55" i="7"/>
  <c r="B56" i="7"/>
  <c r="B57" i="7" s="1"/>
  <c r="B58" i="7" s="1"/>
  <c r="G56" i="7"/>
  <c r="G57" i="7"/>
  <c r="G58" i="7"/>
  <c r="B60" i="7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G60" i="7"/>
  <c r="G61" i="7"/>
  <c r="G62" i="7"/>
  <c r="G63" i="7"/>
  <c r="G64" i="7"/>
  <c r="G65" i="7"/>
  <c r="G66" i="7"/>
  <c r="G67" i="7"/>
  <c r="G68" i="7"/>
  <c r="G69" i="7"/>
  <c r="G70" i="7"/>
  <c r="G71" i="7"/>
  <c r="B73" i="7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G73" i="7"/>
  <c r="G74" i="7"/>
  <c r="G75" i="7"/>
  <c r="G76" i="7"/>
  <c r="G77" i="7"/>
  <c r="G78" i="7"/>
  <c r="G79" i="7"/>
  <c r="G80" i="7"/>
  <c r="G81" i="7"/>
  <c r="G82" i="7"/>
  <c r="G83" i="7"/>
  <c r="G84" i="7"/>
  <c r="B86" i="7"/>
  <c r="G86" i="7"/>
  <c r="B87" i="7"/>
  <c r="B88" i="7" s="1"/>
  <c r="B89" i="7" s="1"/>
  <c r="B90" i="7" s="1"/>
  <c r="G87" i="7"/>
  <c r="G88" i="7"/>
  <c r="G89" i="7"/>
  <c r="G90" i="7"/>
  <c r="B92" i="7"/>
  <c r="B93" i="7" s="1"/>
  <c r="B94" i="7" s="1"/>
  <c r="B95" i="7" s="1"/>
  <c r="G92" i="7"/>
  <c r="G93" i="7"/>
  <c r="G94" i="7"/>
  <c r="G95" i="7"/>
  <c r="B97" i="7"/>
  <c r="G97" i="7"/>
  <c r="B99" i="7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63" i="8" l="1"/>
  <c r="G56" i="8"/>
  <c r="G76" i="8"/>
  <c r="G46" i="8"/>
  <c r="G38" i="8"/>
  <c r="G32" i="8"/>
  <c r="G17" i="8"/>
  <c r="G51" i="8"/>
  <c r="G95" i="8"/>
  <c r="G89" i="8"/>
  <c r="B47" i="7"/>
  <c r="B48" i="7"/>
  <c r="B50" i="8"/>
  <c r="B49" i="8"/>
  <c r="G102" i="8"/>
  <c r="D14" i="8"/>
  <c r="G14" i="8" s="1"/>
  <c r="G12" i="8" s="1"/>
  <c r="G120" i="8" s="1"/>
  <c r="D16" i="8"/>
  <c r="G16" i="8" s="1"/>
  <c r="F124" i="8" l="1"/>
  <c r="F128" i="8"/>
  <c r="F134" i="8"/>
  <c r="F126" i="8"/>
  <c r="F123" i="8"/>
  <c r="F130" i="8" s="1"/>
  <c r="F127" i="8"/>
  <c r="F129" i="8"/>
  <c r="F125" i="8"/>
  <c r="G132" i="8" l="1"/>
  <c r="G136" i="8" s="1"/>
  <c r="I138" i="8" s="1"/>
  <c r="F119" i="7"/>
  <c r="F123" i="7"/>
  <c r="F117" i="7"/>
  <c r="F124" i="7" s="1"/>
  <c r="F121" i="7"/>
  <c r="F128" i="7"/>
  <c r="F120" i="7"/>
  <c r="F122" i="7"/>
  <c r="F118" i="7"/>
  <c r="B6" i="6"/>
  <c r="B7" i="6" s="1"/>
  <c r="B8" i="6" s="1"/>
  <c r="B9" i="6" s="1"/>
  <c r="B10" i="6" s="1"/>
  <c r="B11" i="6" s="1"/>
  <c r="G6" i="6"/>
  <c r="G7" i="6"/>
  <c r="G8" i="6"/>
  <c r="G9" i="6"/>
  <c r="G10" i="6"/>
  <c r="G11" i="6"/>
  <c r="B13" i="6"/>
  <c r="D13" i="6"/>
  <c r="G13" i="6" s="1"/>
  <c r="B14" i="6"/>
  <c r="B15" i="6" s="1"/>
  <c r="B16" i="6" s="1"/>
  <c r="D15" i="6"/>
  <c r="G15" i="6" s="1"/>
  <c r="B18" i="6"/>
  <c r="G18" i="6"/>
  <c r="B19" i="6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B33" i="6"/>
  <c r="B34" i="6" s="1"/>
  <c r="B35" i="6" s="1"/>
  <c r="B36" i="6" s="1"/>
  <c r="B37" i="6" s="1"/>
  <c r="G33" i="6"/>
  <c r="G34" i="6"/>
  <c r="G35" i="6"/>
  <c r="G36" i="6"/>
  <c r="G37" i="6"/>
  <c r="B39" i="6"/>
  <c r="B40" i="6" s="1"/>
  <c r="B41" i="6" s="1"/>
  <c r="B42" i="6" s="1"/>
  <c r="B43" i="6" s="1"/>
  <c r="B44" i="6" s="1"/>
  <c r="B45" i="6" s="1"/>
  <c r="G39" i="6"/>
  <c r="G40" i="6"/>
  <c r="G41" i="6"/>
  <c r="G42" i="6"/>
  <c r="G43" i="6"/>
  <c r="G44" i="6"/>
  <c r="G45" i="6"/>
  <c r="B47" i="6"/>
  <c r="B48" i="6" s="1"/>
  <c r="G47" i="6"/>
  <c r="G48" i="6"/>
  <c r="G46" i="6" s="1"/>
  <c r="G49" i="6"/>
  <c r="G50" i="6"/>
  <c r="B52" i="6"/>
  <c r="B53" i="6" s="1"/>
  <c r="B54" i="6" s="1"/>
  <c r="B55" i="6" s="1"/>
  <c r="G52" i="6"/>
  <c r="G53" i="6"/>
  <c r="G54" i="6"/>
  <c r="G55" i="6"/>
  <c r="B57" i="6"/>
  <c r="B58" i="6" s="1"/>
  <c r="B59" i="6" s="1"/>
  <c r="B60" i="6" s="1"/>
  <c r="B61" i="6" s="1"/>
  <c r="B62" i="6" s="1"/>
  <c r="G57" i="6"/>
  <c r="G58" i="6"/>
  <c r="G59" i="6"/>
  <c r="G60" i="6"/>
  <c r="G61" i="6"/>
  <c r="G62" i="6"/>
  <c r="B64" i="6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G64" i="6"/>
  <c r="G65" i="6"/>
  <c r="G66" i="6"/>
  <c r="G67" i="6"/>
  <c r="G68" i="6"/>
  <c r="G69" i="6"/>
  <c r="G70" i="6"/>
  <c r="G71" i="6"/>
  <c r="G72" i="6"/>
  <c r="G73" i="6"/>
  <c r="G74" i="6"/>
  <c r="G75" i="6"/>
  <c r="B77" i="6"/>
  <c r="G77" i="6"/>
  <c r="B78" i="6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G78" i="6"/>
  <c r="G79" i="6"/>
  <c r="G80" i="6"/>
  <c r="G81" i="6"/>
  <c r="G82" i="6"/>
  <c r="G83" i="6"/>
  <c r="G84" i="6"/>
  <c r="G85" i="6"/>
  <c r="G86" i="6"/>
  <c r="G87" i="6"/>
  <c r="G88" i="6"/>
  <c r="B90" i="6"/>
  <c r="B91" i="6" s="1"/>
  <c r="B92" i="6" s="1"/>
  <c r="B93" i="6" s="1"/>
  <c r="B94" i="6" s="1"/>
  <c r="G90" i="6"/>
  <c r="G91" i="6"/>
  <c r="G92" i="6"/>
  <c r="G93" i="6"/>
  <c r="G94" i="6"/>
  <c r="B96" i="6"/>
  <c r="G96" i="6"/>
  <c r="B97" i="6"/>
  <c r="B98" i="6" s="1"/>
  <c r="B99" i="6" s="1"/>
  <c r="G97" i="6"/>
  <c r="G98" i="6"/>
  <c r="G99" i="6"/>
  <c r="B101" i="6"/>
  <c r="G101" i="6"/>
  <c r="G100" i="6" s="1"/>
  <c r="B103" i="6"/>
  <c r="G103" i="6"/>
  <c r="B104" i="6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B6" i="5"/>
  <c r="B7" i="5" s="1"/>
  <c r="B8" i="5" s="1"/>
  <c r="B9" i="5" s="1"/>
  <c r="B10" i="5" s="1"/>
  <c r="B11" i="5" s="1"/>
  <c r="B12" i="5" s="1"/>
  <c r="B13" i="5" s="1"/>
  <c r="B14" i="5" s="1"/>
  <c r="G6" i="5"/>
  <c r="G7" i="5"/>
  <c r="G8" i="5"/>
  <c r="G9" i="5"/>
  <c r="G10" i="5"/>
  <c r="G11" i="5"/>
  <c r="G12" i="5"/>
  <c r="G13" i="5"/>
  <c r="G14" i="5"/>
  <c r="B16" i="5"/>
  <c r="B17" i="5" s="1"/>
  <c r="D16" i="5"/>
  <c r="D19" i="5" s="1"/>
  <c r="G19" i="5" s="1"/>
  <c r="B18" i="5"/>
  <c r="B19" i="5" s="1"/>
  <c r="D18" i="5"/>
  <c r="G18" i="5"/>
  <c r="B21" i="5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B36" i="5"/>
  <c r="G36" i="5"/>
  <c r="B37" i="5"/>
  <c r="B38" i="5" s="1"/>
  <c r="B39" i="5" s="1"/>
  <c r="B40" i="5" s="1"/>
  <c r="G37" i="5"/>
  <c r="G38" i="5"/>
  <c r="G39" i="5"/>
  <c r="G40" i="5"/>
  <c r="B42" i="5"/>
  <c r="B43" i="5" s="1"/>
  <c r="B44" i="5" s="1"/>
  <c r="B45" i="5" s="1"/>
  <c r="B46" i="5" s="1"/>
  <c r="B47" i="5" s="1"/>
  <c r="B48" i="5" s="1"/>
  <c r="G42" i="5"/>
  <c r="G43" i="5"/>
  <c r="G44" i="5"/>
  <c r="G45" i="5"/>
  <c r="G46" i="5"/>
  <c r="G47" i="5"/>
  <c r="G48" i="5"/>
  <c r="B50" i="5"/>
  <c r="B51" i="5" s="1"/>
  <c r="B52" i="5" s="1"/>
  <c r="B53" i="5" s="1"/>
  <c r="G50" i="5"/>
  <c r="G51" i="5"/>
  <c r="G52" i="5"/>
  <c r="G53" i="5"/>
  <c r="B55" i="5"/>
  <c r="B56" i="5" s="1"/>
  <c r="B57" i="5" s="1"/>
  <c r="B58" i="5" s="1"/>
  <c r="G55" i="5"/>
  <c r="G56" i="5"/>
  <c r="G57" i="5"/>
  <c r="G58" i="5"/>
  <c r="B60" i="5"/>
  <c r="B61" i="5" s="1"/>
  <c r="B62" i="5" s="1"/>
  <c r="B63" i="5" s="1"/>
  <c r="B64" i="5" s="1"/>
  <c r="B65" i="5" s="1"/>
  <c r="G60" i="5"/>
  <c r="G61" i="5"/>
  <c r="G62" i="5"/>
  <c r="G63" i="5"/>
  <c r="G64" i="5"/>
  <c r="G65" i="5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G67" i="5"/>
  <c r="G68" i="5"/>
  <c r="G69" i="5"/>
  <c r="G70" i="5"/>
  <c r="G71" i="5"/>
  <c r="G72" i="5"/>
  <c r="G73" i="5"/>
  <c r="G74" i="5"/>
  <c r="G75" i="5"/>
  <c r="G76" i="5"/>
  <c r="G77" i="5"/>
  <c r="G78" i="5"/>
  <c r="B80" i="5"/>
  <c r="G80" i="5"/>
  <c r="B81" i="5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G81" i="5"/>
  <c r="G82" i="5"/>
  <c r="G83" i="5"/>
  <c r="G84" i="5"/>
  <c r="G85" i="5"/>
  <c r="G86" i="5"/>
  <c r="G87" i="5"/>
  <c r="G88" i="5"/>
  <c r="G89" i="5"/>
  <c r="G90" i="5"/>
  <c r="G91" i="5"/>
  <c r="B93" i="5"/>
  <c r="B94" i="5" s="1"/>
  <c r="B95" i="5" s="1"/>
  <c r="B96" i="5" s="1"/>
  <c r="B97" i="5" s="1"/>
  <c r="G93" i="5"/>
  <c r="G94" i="5"/>
  <c r="G95" i="5"/>
  <c r="G96" i="5"/>
  <c r="G97" i="5"/>
  <c r="B99" i="5"/>
  <c r="B100" i="5" s="1"/>
  <c r="B101" i="5" s="1"/>
  <c r="B102" i="5" s="1"/>
  <c r="G99" i="5"/>
  <c r="G100" i="5"/>
  <c r="G101" i="5"/>
  <c r="G102" i="5"/>
  <c r="G103" i="5"/>
  <c r="B104" i="5"/>
  <c r="G104" i="5"/>
  <c r="B106" i="5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B49" i="6" l="1"/>
  <c r="B50" i="6"/>
  <c r="G98" i="5"/>
  <c r="D17" i="5"/>
  <c r="G17" i="5" s="1"/>
  <c r="G16" i="5"/>
  <c r="G54" i="5"/>
  <c r="G130" i="7"/>
  <c r="I132" i="7" s="1"/>
  <c r="G92" i="5"/>
  <c r="G66" i="5"/>
  <c r="G35" i="5"/>
  <c r="G41" i="5"/>
  <c r="G20" i="5"/>
  <c r="G102" i="6"/>
  <c r="G89" i="6"/>
  <c r="G51" i="6"/>
  <c r="G38" i="6"/>
  <c r="G79" i="5"/>
  <c r="G59" i="5"/>
  <c r="G5" i="6"/>
  <c r="G49" i="5"/>
  <c r="G5" i="5"/>
  <c r="G95" i="6"/>
  <c r="G76" i="6"/>
  <c r="G63" i="6"/>
  <c r="G17" i="6"/>
  <c r="G105" i="5"/>
  <c r="G56" i="6"/>
  <c r="G32" i="6"/>
  <c r="G15" i="5"/>
  <c r="D14" i="6"/>
  <c r="G14" i="6" s="1"/>
  <c r="D16" i="6"/>
  <c r="G16" i="6" s="1"/>
  <c r="B6" i="4"/>
  <c r="B7" i="4" s="1"/>
  <c r="B8" i="4" s="1"/>
  <c r="B9" i="4" s="1"/>
  <c r="B10" i="4" s="1"/>
  <c r="B11" i="4" s="1"/>
  <c r="G6" i="4"/>
  <c r="G7" i="4"/>
  <c r="G8" i="4"/>
  <c r="G9" i="4"/>
  <c r="G10" i="4"/>
  <c r="G11" i="4"/>
  <c r="B13" i="4"/>
  <c r="B14" i="4" s="1"/>
  <c r="B15" i="4" s="1"/>
  <c r="D13" i="4"/>
  <c r="D15" i="4"/>
  <c r="G15" i="4" s="1"/>
  <c r="B16" i="4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G18" i="4"/>
  <c r="G19" i="4"/>
  <c r="G20" i="4"/>
  <c r="G21" i="4"/>
  <c r="G22" i="4"/>
  <c r="G23" i="4"/>
  <c r="G24" i="4"/>
  <c r="G25" i="4"/>
  <c r="G26" i="4"/>
  <c r="G27" i="4"/>
  <c r="G28" i="4"/>
  <c r="G29" i="4"/>
  <c r="D30" i="4"/>
  <c r="G30" i="4"/>
  <c r="G31" i="4"/>
  <c r="B33" i="4"/>
  <c r="B34" i="4" s="1"/>
  <c r="B35" i="4" s="1"/>
  <c r="B36" i="4" s="1"/>
  <c r="B37" i="4" s="1"/>
  <c r="D33" i="4"/>
  <c r="G33" i="4" s="1"/>
  <c r="D35" i="4"/>
  <c r="D34" i="4" s="1"/>
  <c r="G34" i="4" s="1"/>
  <c r="G37" i="4"/>
  <c r="G40" i="4"/>
  <c r="G41" i="4"/>
  <c r="G43" i="4"/>
  <c r="G44" i="4"/>
  <c r="G45" i="4"/>
  <c r="G47" i="4"/>
  <c r="G48" i="4"/>
  <c r="G49" i="4"/>
  <c r="G50" i="4"/>
  <c r="G52" i="4"/>
  <c r="G53" i="4"/>
  <c r="G54" i="4"/>
  <c r="G55" i="4"/>
  <c r="G59" i="4"/>
  <c r="G60" i="4"/>
  <c r="G61" i="4"/>
  <c r="G62" i="4"/>
  <c r="B64" i="4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G64" i="4"/>
  <c r="G65" i="4"/>
  <c r="G66" i="4"/>
  <c r="G67" i="4"/>
  <c r="G68" i="4"/>
  <c r="G69" i="4"/>
  <c r="G70" i="4"/>
  <c r="D71" i="4"/>
  <c r="G71" i="4" s="1"/>
  <c r="G72" i="4"/>
  <c r="G73" i="4"/>
  <c r="G74" i="4"/>
  <c r="G75" i="4"/>
  <c r="B77" i="4"/>
  <c r="G77" i="4"/>
  <c r="B78" i="4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G78" i="4"/>
  <c r="G79" i="4"/>
  <c r="G80" i="4"/>
  <c r="G81" i="4"/>
  <c r="G82" i="4"/>
  <c r="G83" i="4"/>
  <c r="G84" i="4"/>
  <c r="G85" i="4"/>
  <c r="G86" i="4"/>
  <c r="D87" i="4"/>
  <c r="G87" i="4" s="1"/>
  <c r="G88" i="4"/>
  <c r="B90" i="4"/>
  <c r="B91" i="4" s="1"/>
  <c r="B92" i="4" s="1"/>
  <c r="B93" i="4" s="1"/>
  <c r="B94" i="4" s="1"/>
  <c r="G90" i="4"/>
  <c r="G91" i="4"/>
  <c r="G92" i="4"/>
  <c r="G93" i="4"/>
  <c r="G94" i="4"/>
  <c r="B96" i="4"/>
  <c r="B97" i="4" s="1"/>
  <c r="B98" i="4" s="1"/>
  <c r="B99" i="4" s="1"/>
  <c r="G96" i="4"/>
  <c r="G97" i="4"/>
  <c r="G98" i="4"/>
  <c r="G99" i="4"/>
  <c r="B101" i="4"/>
  <c r="G101" i="4"/>
  <c r="G100" i="4" s="1"/>
  <c r="B103" i="4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G103" i="4"/>
  <c r="G104" i="4"/>
  <c r="G105" i="4"/>
  <c r="G106" i="4"/>
  <c r="G107" i="4"/>
  <c r="G108" i="4"/>
  <c r="D109" i="4"/>
  <c r="G109" i="4" s="1"/>
  <c r="G110" i="4"/>
  <c r="G111" i="4"/>
  <c r="G112" i="4"/>
  <c r="G113" i="4"/>
  <c r="G114" i="4"/>
  <c r="G115" i="4"/>
  <c r="G116" i="4"/>
  <c r="G117" i="4"/>
  <c r="G118" i="4"/>
  <c r="B6" i="3"/>
  <c r="B7" i="3" s="1"/>
  <c r="B8" i="3" s="1"/>
  <c r="B9" i="3" s="1"/>
  <c r="B10" i="3" s="1"/>
  <c r="B11" i="3" s="1"/>
  <c r="B12" i="3" s="1"/>
  <c r="B13" i="3" s="1"/>
  <c r="G6" i="3"/>
  <c r="G7" i="3"/>
  <c r="G8" i="3"/>
  <c r="G9" i="3"/>
  <c r="G10" i="3"/>
  <c r="G11" i="3"/>
  <c r="G12" i="3"/>
  <c r="G13" i="3"/>
  <c r="B15" i="3"/>
  <c r="D15" i="3"/>
  <c r="G17" i="3"/>
  <c r="G18" i="3"/>
  <c r="G19" i="3"/>
  <c r="G20" i="3"/>
  <c r="D21" i="3"/>
  <c r="G21" i="3" s="1"/>
  <c r="G22" i="3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24" i="3"/>
  <c r="G25" i="3"/>
  <c r="G26" i="3"/>
  <c r="G27" i="3"/>
  <c r="G28" i="3"/>
  <c r="G29" i="3"/>
  <c r="G30" i="3"/>
  <c r="G31" i="3"/>
  <c r="G32" i="3"/>
  <c r="G33" i="3"/>
  <c r="G34" i="3"/>
  <c r="G35" i="3"/>
  <c r="D36" i="3"/>
  <c r="G36" i="3"/>
  <c r="G37" i="3"/>
  <c r="B39" i="3"/>
  <c r="B40" i="3" s="1"/>
  <c r="B41" i="3" s="1"/>
  <c r="B42" i="3" s="1"/>
  <c r="B43" i="3" s="1"/>
  <c r="D39" i="3"/>
  <c r="G39" i="3" s="1"/>
  <c r="D41" i="3"/>
  <c r="D42" i="3" s="1"/>
  <c r="G42" i="3" s="1"/>
  <c r="G43" i="3"/>
  <c r="B45" i="3"/>
  <c r="B46" i="3" s="1"/>
  <c r="G46" i="3"/>
  <c r="B47" i="3"/>
  <c r="B48" i="3" s="1"/>
  <c r="B49" i="3" s="1"/>
  <c r="D47" i="3"/>
  <c r="D49" i="3"/>
  <c r="G49" i="3" s="1"/>
  <c r="B50" i="3"/>
  <c r="B51" i="3" s="1"/>
  <c r="D50" i="3"/>
  <c r="G50" i="3" s="1"/>
  <c r="G51" i="3"/>
  <c r="B53" i="3"/>
  <c r="B54" i="3" s="1"/>
  <c r="B55" i="3" s="1"/>
  <c r="B56" i="3" s="1"/>
  <c r="G53" i="3"/>
  <c r="G54" i="3"/>
  <c r="G55" i="3"/>
  <c r="G56" i="3"/>
  <c r="B58" i="3"/>
  <c r="B59" i="3" s="1"/>
  <c r="B60" i="3" s="1"/>
  <c r="B61" i="3" s="1"/>
  <c r="D58" i="3"/>
  <c r="G58" i="3" s="1"/>
  <c r="G59" i="3"/>
  <c r="G60" i="3"/>
  <c r="G61" i="3"/>
  <c r="B63" i="3"/>
  <c r="B64" i="3" s="1"/>
  <c r="B65" i="3" s="1"/>
  <c r="B66" i="3" s="1"/>
  <c r="B67" i="3" s="1"/>
  <c r="B68" i="3" s="1"/>
  <c r="D65" i="3"/>
  <c r="G65" i="3" s="1"/>
  <c r="D66" i="3"/>
  <c r="G66" i="3" s="1"/>
  <c r="D67" i="3"/>
  <c r="G67" i="3"/>
  <c r="D68" i="3"/>
  <c r="G68" i="3" s="1"/>
  <c r="B70" i="3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G70" i="3"/>
  <c r="G71" i="3"/>
  <c r="G72" i="3"/>
  <c r="G73" i="3"/>
  <c r="G74" i="3"/>
  <c r="G75" i="3"/>
  <c r="G76" i="3"/>
  <c r="D77" i="3"/>
  <c r="G77" i="3"/>
  <c r="G78" i="3"/>
  <c r="G79" i="3"/>
  <c r="G80" i="3"/>
  <c r="G81" i="3"/>
  <c r="B83" i="3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G83" i="3"/>
  <c r="G84" i="3"/>
  <c r="G85" i="3"/>
  <c r="G86" i="3"/>
  <c r="G87" i="3"/>
  <c r="G88" i="3"/>
  <c r="G89" i="3"/>
  <c r="G90" i="3"/>
  <c r="G91" i="3"/>
  <c r="G92" i="3"/>
  <c r="D93" i="3"/>
  <c r="G93" i="3"/>
  <c r="G94" i="3"/>
  <c r="B96" i="3"/>
  <c r="B97" i="3" s="1"/>
  <c r="B98" i="3" s="1"/>
  <c r="B99" i="3" s="1"/>
  <c r="B100" i="3" s="1"/>
  <c r="G96" i="3"/>
  <c r="G97" i="3"/>
  <c r="G98" i="3"/>
  <c r="G99" i="3"/>
  <c r="G100" i="3"/>
  <c r="B102" i="3"/>
  <c r="B103" i="3" s="1"/>
  <c r="B104" i="3" s="1"/>
  <c r="B105" i="3" s="1"/>
  <c r="G102" i="3"/>
  <c r="G103" i="3"/>
  <c r="G104" i="3"/>
  <c r="G105" i="3"/>
  <c r="B107" i="3"/>
  <c r="G107" i="3"/>
  <c r="G106" i="3" s="1"/>
  <c r="B109" i="3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B18" i="3" l="1"/>
  <c r="B19" i="3" s="1"/>
  <c r="B20" i="3" s="1"/>
  <c r="B21" i="3" s="1"/>
  <c r="B22" i="3" s="1"/>
  <c r="B16" i="3"/>
  <c r="D48" i="3"/>
  <c r="G48" i="3" s="1"/>
  <c r="G41" i="3"/>
  <c r="D36" i="4"/>
  <c r="G36" i="4" s="1"/>
  <c r="G32" i="4" s="1"/>
  <c r="G125" i="5"/>
  <c r="F133" i="5" s="1"/>
  <c r="G35" i="4"/>
  <c r="D40" i="3"/>
  <c r="G40" i="3" s="1"/>
  <c r="G46" i="4"/>
  <c r="G17" i="4"/>
  <c r="G23" i="3"/>
  <c r="G5" i="3"/>
  <c r="G12" i="6"/>
  <c r="G95" i="3"/>
  <c r="G52" i="3"/>
  <c r="G76" i="4"/>
  <c r="G5" i="4"/>
  <c r="G101" i="3"/>
  <c r="G69" i="3"/>
  <c r="F134" i="5"/>
  <c r="F132" i="5"/>
  <c r="F128" i="5"/>
  <c r="F135" i="5" s="1"/>
  <c r="F129" i="5"/>
  <c r="F131" i="5"/>
  <c r="G82" i="3"/>
  <c r="G102" i="4"/>
  <c r="G13" i="4"/>
  <c r="D16" i="4"/>
  <c r="G16" i="4" s="1"/>
  <c r="D14" i="4"/>
  <c r="G14" i="4" s="1"/>
  <c r="G47" i="3"/>
  <c r="D64" i="3"/>
  <c r="D45" i="3"/>
  <c r="G45" i="3" s="1"/>
  <c r="G15" i="3"/>
  <c r="G95" i="4"/>
  <c r="G89" i="4"/>
  <c r="G63" i="4"/>
  <c r="G38" i="3"/>
  <c r="G51" i="4"/>
  <c r="G108" i="3"/>
  <c r="G57" i="3"/>
  <c r="D15" i="1"/>
  <c r="D18" i="2"/>
  <c r="G37" i="2"/>
  <c r="G36" i="2"/>
  <c r="D36" i="2"/>
  <c r="G35" i="2"/>
  <c r="G34" i="2"/>
  <c r="G33" i="2"/>
  <c r="G32" i="2"/>
  <c r="G31" i="2"/>
  <c r="G30" i="2"/>
  <c r="G29" i="2"/>
  <c r="G28" i="2"/>
  <c r="G27" i="2"/>
  <c r="G26" i="2"/>
  <c r="G25" i="2"/>
  <c r="D18" i="1"/>
  <c r="D21" i="2"/>
  <c r="D12" i="1"/>
  <c r="G39" i="4" l="1"/>
  <c r="F139" i="5"/>
  <c r="F130" i="5"/>
  <c r="F122" i="6"/>
  <c r="F126" i="6"/>
  <c r="F132" i="6"/>
  <c r="F124" i="6"/>
  <c r="F127" i="6"/>
  <c r="F123" i="6"/>
  <c r="F125" i="6"/>
  <c r="F121" i="6"/>
  <c r="F128" i="6" s="1"/>
  <c r="G44" i="3"/>
  <c r="G12" i="4"/>
  <c r="G137" i="5"/>
  <c r="G141" i="5" s="1"/>
  <c r="I142" i="5" s="1"/>
  <c r="D63" i="3"/>
  <c r="G63" i="3" s="1"/>
  <c r="G64" i="3"/>
  <c r="B6" i="2"/>
  <c r="B7" i="2" s="1"/>
  <c r="B8" i="2" s="1"/>
  <c r="G6" i="2"/>
  <c r="G42" i="4" l="1"/>
  <c r="G38" i="4" s="1"/>
  <c r="G130" i="6"/>
  <c r="G134" i="6" s="1"/>
  <c r="I136" i="6" s="1"/>
  <c r="G62" i="3"/>
  <c r="G125" i="3" s="1"/>
  <c r="G57" i="4"/>
  <c r="G58" i="4"/>
  <c r="G56" i="4" l="1"/>
  <c r="G120" i="4" s="1"/>
  <c r="F131" i="3"/>
  <c r="F128" i="3"/>
  <c r="F135" i="3" s="1"/>
  <c r="F132" i="3"/>
  <c r="F133" i="3"/>
  <c r="F134" i="3"/>
  <c r="F129" i="3"/>
  <c r="F139" i="3"/>
  <c r="F130" i="3"/>
  <c r="B109" i="2"/>
  <c r="B110" i="2" s="1"/>
  <c r="B111" i="2" s="1"/>
  <c r="G110" i="2"/>
  <c r="G109" i="2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G107" i="1"/>
  <c r="G106" i="1"/>
  <c r="G113" i="2"/>
  <c r="G112" i="2"/>
  <c r="G137" i="3" l="1"/>
  <c r="G141" i="3" s="1"/>
  <c r="I143" i="3" s="1"/>
  <c r="F124" i="4"/>
  <c r="F128" i="4"/>
  <c r="F134" i="4"/>
  <c r="F125" i="4"/>
  <c r="F129" i="4"/>
  <c r="F123" i="4"/>
  <c r="F130" i="4" s="1"/>
  <c r="F126" i="4"/>
  <c r="F127" i="4"/>
  <c r="G119" i="2"/>
  <c r="G118" i="2"/>
  <c r="G115" i="1"/>
  <c r="G114" i="1"/>
  <c r="G132" i="4" l="1"/>
  <c r="G136" i="4" s="1"/>
  <c r="I138" i="4" s="1"/>
  <c r="G22" i="2"/>
  <c r="G21" i="2"/>
  <c r="G20" i="2"/>
  <c r="G19" i="2"/>
  <c r="G18" i="2"/>
  <c r="G19" i="1"/>
  <c r="G18" i="1"/>
  <c r="G17" i="1"/>
  <c r="G16" i="1"/>
  <c r="G15" i="1"/>
  <c r="G17" i="2" l="1"/>
  <c r="G15" i="2"/>
  <c r="B15" i="2"/>
  <c r="B18" i="2" s="1"/>
  <c r="B19" i="2" s="1"/>
  <c r="B20" i="2" s="1"/>
  <c r="B21" i="2" s="1"/>
  <c r="B22" i="2" s="1"/>
  <c r="G14" i="1"/>
  <c r="G12" i="1"/>
  <c r="B12" i="1"/>
  <c r="B15" i="1" s="1"/>
  <c r="B16" i="1" s="1"/>
  <c r="B17" i="1" s="1"/>
  <c r="B18" i="1" s="1"/>
  <c r="B19" i="1" s="1"/>
  <c r="G14" i="2" l="1"/>
  <c r="G102" i="1"/>
  <c r="G101" i="1"/>
  <c r="G100" i="1"/>
  <c r="G99" i="1"/>
  <c r="B99" i="1"/>
  <c r="B100" i="1" s="1"/>
  <c r="B101" i="1" s="1"/>
  <c r="B102" i="1" s="1"/>
  <c r="G97" i="1"/>
  <c r="G96" i="1"/>
  <c r="G95" i="1"/>
  <c r="G94" i="1"/>
  <c r="G93" i="1"/>
  <c r="B93" i="1"/>
  <c r="B94" i="1" s="1"/>
  <c r="B95" i="1" s="1"/>
  <c r="B96" i="1" s="1"/>
  <c r="B97" i="1" s="1"/>
  <c r="G105" i="2"/>
  <c r="G104" i="2"/>
  <c r="G103" i="2"/>
  <c r="G102" i="2"/>
  <c r="B102" i="2"/>
  <c r="B103" i="2" s="1"/>
  <c r="B104" i="2" s="1"/>
  <c r="B105" i="2" s="1"/>
  <c r="G100" i="2"/>
  <c r="G99" i="2"/>
  <c r="G98" i="2"/>
  <c r="G97" i="2"/>
  <c r="G96" i="2"/>
  <c r="B96" i="2"/>
  <c r="B97" i="2" s="1"/>
  <c r="B98" i="2" s="1"/>
  <c r="B99" i="2" s="1"/>
  <c r="B100" i="2" s="1"/>
  <c r="G101" i="2" l="1"/>
  <c r="G95" i="2"/>
  <c r="G92" i="1"/>
  <c r="G98" i="1"/>
  <c r="G83" i="1"/>
  <c r="G82" i="1"/>
  <c r="G81" i="1"/>
  <c r="G80" i="1"/>
  <c r="B80" i="1"/>
  <c r="B81" i="1" s="1"/>
  <c r="B82" i="1" s="1"/>
  <c r="B83" i="1" s="1"/>
  <c r="G86" i="2"/>
  <c r="G85" i="2"/>
  <c r="G84" i="2"/>
  <c r="G83" i="2"/>
  <c r="B83" i="2"/>
  <c r="B84" i="2" s="1"/>
  <c r="B85" i="2" s="1"/>
  <c r="B86" i="2" s="1"/>
  <c r="G40" i="1" l="1"/>
  <c r="G43" i="2"/>
  <c r="G29" i="1"/>
  <c r="G79" i="2" l="1"/>
  <c r="G78" i="2"/>
  <c r="G76" i="1"/>
  <c r="G75" i="1"/>
  <c r="G125" i="2" l="1"/>
  <c r="G124" i="2"/>
  <c r="D123" i="2"/>
  <c r="G123" i="2" s="1"/>
  <c r="G122" i="2"/>
  <c r="G121" i="2"/>
  <c r="G120" i="2"/>
  <c r="D117" i="2"/>
  <c r="G117" i="2" s="1"/>
  <c r="G116" i="2"/>
  <c r="G115" i="2"/>
  <c r="G114" i="2"/>
  <c r="G111" i="2"/>
  <c r="G107" i="2"/>
  <c r="G106" i="2" s="1"/>
  <c r="B107" i="2"/>
  <c r="G94" i="2"/>
  <c r="D93" i="2"/>
  <c r="G93" i="2" s="1"/>
  <c r="G92" i="2"/>
  <c r="G91" i="2"/>
  <c r="G90" i="2"/>
  <c r="G89" i="2"/>
  <c r="G88" i="2"/>
  <c r="G87" i="2"/>
  <c r="B87" i="2"/>
  <c r="B88" i="2" s="1"/>
  <c r="B89" i="2" s="1"/>
  <c r="B90" i="2" s="1"/>
  <c r="B91" i="2" s="1"/>
  <c r="B92" i="2" s="1"/>
  <c r="B93" i="2" s="1"/>
  <c r="B94" i="2" s="1"/>
  <c r="G81" i="2"/>
  <c r="G80" i="2"/>
  <c r="D77" i="2"/>
  <c r="G77" i="2" s="1"/>
  <c r="G76" i="2"/>
  <c r="G75" i="2"/>
  <c r="G74" i="2"/>
  <c r="G73" i="2"/>
  <c r="G72" i="2"/>
  <c r="G71" i="2"/>
  <c r="G70" i="2"/>
  <c r="B70" i="2"/>
  <c r="B71" i="2" s="1"/>
  <c r="B72" i="2" s="1"/>
  <c r="B73" i="2" s="1"/>
  <c r="B74" i="2" s="1"/>
  <c r="B75" i="2" s="1"/>
  <c r="B76" i="2" s="1"/>
  <c r="B77" i="2" s="1"/>
  <c r="D68" i="2"/>
  <c r="G68" i="2" s="1"/>
  <c r="D67" i="2"/>
  <c r="G67" i="2" s="1"/>
  <c r="D66" i="2"/>
  <c r="G66" i="2" s="1"/>
  <c r="D65" i="2"/>
  <c r="G65" i="2" s="1"/>
  <c r="B63" i="2"/>
  <c r="B64" i="2" s="1"/>
  <c r="B65" i="2" s="1"/>
  <c r="B66" i="2" s="1"/>
  <c r="B67" i="2" s="1"/>
  <c r="B68" i="2" s="1"/>
  <c r="G61" i="2"/>
  <c r="G60" i="2"/>
  <c r="G59" i="2"/>
  <c r="D58" i="2"/>
  <c r="G58" i="2" s="1"/>
  <c r="B58" i="2"/>
  <c r="B59" i="2" s="1"/>
  <c r="B60" i="2" s="1"/>
  <c r="B61" i="2" s="1"/>
  <c r="G56" i="2"/>
  <c r="G55" i="2"/>
  <c r="G54" i="2"/>
  <c r="G53" i="2"/>
  <c r="B53" i="2"/>
  <c r="B54" i="2" s="1"/>
  <c r="B55" i="2" s="1"/>
  <c r="B56" i="2" s="1"/>
  <c r="G51" i="2"/>
  <c r="D50" i="2"/>
  <c r="G50" i="2" s="1"/>
  <c r="D49" i="2"/>
  <c r="G49" i="2" s="1"/>
  <c r="D47" i="2"/>
  <c r="G46" i="2"/>
  <c r="B45" i="2"/>
  <c r="B46" i="2" s="1"/>
  <c r="B47" i="2" s="1"/>
  <c r="B48" i="2" s="1"/>
  <c r="B49" i="2" s="1"/>
  <c r="B50" i="2" s="1"/>
  <c r="B51" i="2" s="1"/>
  <c r="D41" i="2"/>
  <c r="G41" i="2" s="1"/>
  <c r="D39" i="2"/>
  <c r="G39" i="2" s="1"/>
  <c r="B39" i="2"/>
  <c r="B40" i="2" s="1"/>
  <c r="B41" i="2" s="1"/>
  <c r="B42" i="2" s="1"/>
  <c r="B43" i="2" s="1"/>
  <c r="G24" i="2"/>
  <c r="B24" i="2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G13" i="2"/>
  <c r="G12" i="2"/>
  <c r="G11" i="2"/>
  <c r="G10" i="2"/>
  <c r="G9" i="2"/>
  <c r="G8" i="2"/>
  <c r="G7" i="2"/>
  <c r="B9" i="2"/>
  <c r="B10" i="2" s="1"/>
  <c r="B11" i="2" s="1"/>
  <c r="B12" i="2" s="1"/>
  <c r="B13" i="2" s="1"/>
  <c r="G122" i="1"/>
  <c r="G121" i="1"/>
  <c r="G120" i="1"/>
  <c r="G119" i="1"/>
  <c r="G118" i="1"/>
  <c r="G117" i="1"/>
  <c r="G116" i="1"/>
  <c r="D113" i="1"/>
  <c r="G113" i="1" s="1"/>
  <c r="G112" i="1"/>
  <c r="G111" i="1"/>
  <c r="G110" i="1"/>
  <c r="G109" i="1"/>
  <c r="G108" i="1"/>
  <c r="G104" i="1"/>
  <c r="G103" i="1" s="1"/>
  <c r="B104" i="1"/>
  <c r="G91" i="1"/>
  <c r="D90" i="1"/>
  <c r="G90" i="1" s="1"/>
  <c r="G89" i="1"/>
  <c r="G88" i="1"/>
  <c r="G87" i="1"/>
  <c r="G86" i="1"/>
  <c r="G85" i="1"/>
  <c r="G84" i="1"/>
  <c r="B84" i="1"/>
  <c r="B85" i="1" s="1"/>
  <c r="B86" i="1" s="1"/>
  <c r="B87" i="1" s="1"/>
  <c r="B88" i="1" s="1"/>
  <c r="B89" i="1" s="1"/>
  <c r="B90" i="1" s="1"/>
  <c r="B91" i="1" s="1"/>
  <c r="G78" i="1"/>
  <c r="G77" i="1"/>
  <c r="D74" i="1"/>
  <c r="G74" i="1" s="1"/>
  <c r="G73" i="1"/>
  <c r="G72" i="1"/>
  <c r="G71" i="1"/>
  <c r="G70" i="1"/>
  <c r="G69" i="1"/>
  <c r="G68" i="1"/>
  <c r="G67" i="1"/>
  <c r="B67" i="1"/>
  <c r="B68" i="1" s="1"/>
  <c r="B69" i="1" s="1"/>
  <c r="B70" i="1" s="1"/>
  <c r="B71" i="1" s="1"/>
  <c r="B72" i="1" s="1"/>
  <c r="B73" i="1" s="1"/>
  <c r="B74" i="1" s="1"/>
  <c r="D65" i="1"/>
  <c r="G65" i="1" s="1"/>
  <c r="D64" i="1"/>
  <c r="G64" i="1" s="1"/>
  <c r="D63" i="1"/>
  <c r="G63" i="1" s="1"/>
  <c r="D62" i="1"/>
  <c r="G62" i="1" s="1"/>
  <c r="B60" i="1"/>
  <c r="B61" i="1" s="1"/>
  <c r="B62" i="1" s="1"/>
  <c r="B63" i="1" s="1"/>
  <c r="B64" i="1" s="1"/>
  <c r="B65" i="1" s="1"/>
  <c r="G58" i="1"/>
  <c r="G57" i="1"/>
  <c r="G56" i="1"/>
  <c r="D55" i="1"/>
  <c r="G55" i="1" s="1"/>
  <c r="B55" i="1"/>
  <c r="B56" i="1" s="1"/>
  <c r="B57" i="1" s="1"/>
  <c r="B58" i="1" s="1"/>
  <c r="G53" i="1"/>
  <c r="G52" i="1"/>
  <c r="G51" i="1"/>
  <c r="G50" i="1"/>
  <c r="B50" i="1"/>
  <c r="B51" i="1" s="1"/>
  <c r="B52" i="1" s="1"/>
  <c r="B53" i="1" s="1"/>
  <c r="G48" i="1"/>
  <c r="D47" i="1"/>
  <c r="G47" i="1" s="1"/>
  <c r="D46" i="1"/>
  <c r="G46" i="1" s="1"/>
  <c r="D44" i="1"/>
  <c r="G44" i="1" s="1"/>
  <c r="G43" i="1"/>
  <c r="B42" i="1"/>
  <c r="B43" i="1" s="1"/>
  <c r="B44" i="1" s="1"/>
  <c r="B45" i="1" s="1"/>
  <c r="B46" i="1" s="1"/>
  <c r="B47" i="1" s="1"/>
  <c r="B48" i="1" s="1"/>
  <c r="D38" i="1"/>
  <c r="G38" i="1" s="1"/>
  <c r="D36" i="1"/>
  <c r="G36" i="1" s="1"/>
  <c r="B36" i="1"/>
  <c r="B37" i="1" s="1"/>
  <c r="B38" i="1" s="1"/>
  <c r="B39" i="1" s="1"/>
  <c r="B40" i="1" s="1"/>
  <c r="G34" i="1"/>
  <c r="D33" i="1"/>
  <c r="G33" i="1" s="1"/>
  <c r="G32" i="1"/>
  <c r="G31" i="1"/>
  <c r="G30" i="1"/>
  <c r="G28" i="1"/>
  <c r="G27" i="1"/>
  <c r="G26" i="1"/>
  <c r="G25" i="1"/>
  <c r="G24" i="1"/>
  <c r="G23" i="1"/>
  <c r="G22" i="1"/>
  <c r="G21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G10" i="1"/>
  <c r="G9" i="1"/>
  <c r="G8" i="1"/>
  <c r="G7" i="1"/>
  <c r="G6" i="1"/>
  <c r="B6" i="1"/>
  <c r="B7" i="1" s="1"/>
  <c r="B8" i="1" s="1"/>
  <c r="B9" i="1" s="1"/>
  <c r="B10" i="1" s="1"/>
  <c r="G5" i="2" l="1"/>
  <c r="G108" i="2"/>
  <c r="G66" i="1"/>
  <c r="B112" i="2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G79" i="1"/>
  <c r="D42" i="2"/>
  <c r="D48" i="2" s="1"/>
  <c r="D64" i="2" s="1"/>
  <c r="B78" i="2"/>
  <c r="B79" i="2" s="1"/>
  <c r="B80" i="2" s="1"/>
  <c r="B81" i="2" s="1"/>
  <c r="G82" i="2"/>
  <c r="B75" i="1"/>
  <c r="B76" i="1" s="1"/>
  <c r="B77" i="1" s="1"/>
  <c r="B78" i="1" s="1"/>
  <c r="G105" i="1"/>
  <c r="G20" i="1"/>
  <c r="D40" i="2"/>
  <c r="G40" i="2" s="1"/>
  <c r="G47" i="2"/>
  <c r="G57" i="2"/>
  <c r="G69" i="2"/>
  <c r="G54" i="1"/>
  <c r="G49" i="1"/>
  <c r="G5" i="1"/>
  <c r="G52" i="2"/>
  <c r="G23" i="2"/>
  <c r="D37" i="1"/>
  <c r="G37" i="1" s="1"/>
  <c r="D39" i="1"/>
  <c r="G48" i="2" l="1"/>
  <c r="G42" i="2"/>
  <c r="D45" i="2"/>
  <c r="G45" i="2" s="1"/>
  <c r="G44" i="2" s="1"/>
  <c r="D63" i="2"/>
  <c r="G63" i="2" s="1"/>
  <c r="G64" i="2"/>
  <c r="G38" i="2"/>
  <c r="G39" i="1"/>
  <c r="G35" i="1" s="1"/>
  <c r="D45" i="1"/>
  <c r="G62" i="2" l="1"/>
  <c r="G127" i="2"/>
  <c r="F133" i="2" s="1"/>
  <c r="G45" i="1"/>
  <c r="D42" i="1"/>
  <c r="G42" i="1" s="1"/>
  <c r="D61" i="1"/>
  <c r="F135" i="2" l="1"/>
  <c r="F132" i="2"/>
  <c r="F141" i="2"/>
  <c r="F134" i="2"/>
  <c r="F131" i="2"/>
  <c r="F130" i="2"/>
  <c r="F136" i="2"/>
  <c r="G41" i="1"/>
  <c r="D60" i="1"/>
  <c r="G60" i="1" s="1"/>
  <c r="G61" i="1"/>
  <c r="F137" i="2" l="1"/>
  <c r="G139" i="2" s="1"/>
  <c r="G59" i="1"/>
  <c r="G124" i="1" s="1"/>
  <c r="F138" i="1" s="1"/>
  <c r="G143" i="2" l="1"/>
  <c r="I145" i="2" s="1"/>
  <c r="F127" i="1"/>
  <c r="F130" i="1"/>
  <c r="F132" i="1"/>
  <c r="F133" i="1"/>
  <c r="F128" i="1"/>
  <c r="F129" i="1"/>
  <c r="F131" i="1"/>
  <c r="F134" i="1" l="1"/>
  <c r="G136" i="1" s="1"/>
  <c r="G140" i="1" l="1"/>
  <c r="I142" i="1" s="1"/>
</calcChain>
</file>

<file path=xl/sharedStrings.xml><?xml version="1.0" encoding="utf-8"?>
<sst xmlns="http://schemas.openxmlformats.org/spreadsheetml/2006/main" count="1986" uniqueCount="186">
  <si>
    <t>PRESUPUESTO "CONSTRUCCIÓN FARMACIA DEL PUEBLO 35M²", 
CENTRO DE PRIMER NIVEL EL VIGIADOR, MONTECRISTI,  REP. DOM.</t>
  </si>
  <si>
    <t>PARTIDAS</t>
  </si>
  <si>
    <t>CANTIDAD</t>
  </si>
  <si>
    <t>UNIDAD</t>
  </si>
  <si>
    <t>PRECIO UNITARIO</t>
  </si>
  <si>
    <t>VALOR</t>
  </si>
  <si>
    <t>PRELIMINARES</t>
  </si>
  <si>
    <t>Acondicionamiento y Limpieza de solar</t>
  </si>
  <si>
    <t>m²</t>
  </si>
  <si>
    <t>Replanteo</t>
  </si>
  <si>
    <t>Fumigación</t>
  </si>
  <si>
    <t>Letrero en estructura metálica 2.45 X 1.25m " Obra en Construcción"</t>
  </si>
  <si>
    <t>ud</t>
  </si>
  <si>
    <t>MOVIMIENTO DE TIERRA</t>
  </si>
  <si>
    <t xml:space="preserve">Excavación zapata de muro de 6" </t>
  </si>
  <si>
    <t>m³</t>
  </si>
  <si>
    <t>Relleno de Reposición</t>
  </si>
  <si>
    <t>Bote de Material</t>
  </si>
  <si>
    <t>HORMIGÓN ARMADO</t>
  </si>
  <si>
    <t>Zapatas de columnas C1 1.00m X 1.00m (est. XY Ø1/2" @ 0.15m)</t>
  </si>
  <si>
    <t>Columnas CA 0.15m X 0.30m (6 Ø1/2" est. Ø3/8" @ 0.20m)</t>
  </si>
  <si>
    <t>Columnas C1 0.20m X 0.30m (6 Ø1/2" est. Ø3/8" @ 0.20m)</t>
  </si>
  <si>
    <t>Columnas C2 0.15m X 0.40m (6 Ø1/2" est. Ø3/8" @ 0.20m)</t>
  </si>
  <si>
    <t>Viga de amarre N.P.  0.15m X 0.20m (4 Ø3/8" est. Ø3/8" @ 0.20m)</t>
  </si>
  <si>
    <t>Viga VA 0.15m X 0.30m (4 Ø1/2" est. Ø3/8" @ 0.20m)</t>
  </si>
  <si>
    <t>Viga V1 0.25m X 0.30m (6 Ø1/2" est. Ø3/8" @ 0.20m)</t>
  </si>
  <si>
    <t>Dintel D1 0.15m X 0.20m (4 Ø3/8" est. Ø3/8" @ 0.20m)</t>
  </si>
  <si>
    <t>Losa de piso H=0.07 m (malla D2.3 x D2.3, 0.15 x 0.15)</t>
  </si>
  <si>
    <t>Losa de techo H=0.12 m (est. XY Ø3/8" @ 0.20m)</t>
  </si>
  <si>
    <t xml:space="preserve">Acera perimetral FP H=0.10 m (malla D2.3 x D2.3, 0.15 x 0.15) </t>
  </si>
  <si>
    <t>MAMPOSTERÍA</t>
  </si>
  <si>
    <t>Bloque de 6'' B.N.P. - Ø 3/8 @ 0.40, serpentina 2 Ø3/8 @ 0.60</t>
  </si>
  <si>
    <t>Bloque de 6'' S.N.P. - Ø 3/8 @ 0.40, serpentina 2 Ø3/8 @ 0.60</t>
  </si>
  <si>
    <t>MR 6'' S.N.P. - Ø 3/8 @ 0.20, serpentina 2 Ø3/8 @ 0.20</t>
  </si>
  <si>
    <t>Bloque antepecho de 6'' S.N.P. - Ø 3/8 vertical @ 0.80</t>
  </si>
  <si>
    <t>TERMINACIÓN DE SUPERFICIES</t>
  </si>
  <si>
    <t>Fraguache</t>
  </si>
  <si>
    <t>Pañete de Techo</t>
  </si>
  <si>
    <t>Pañete Interior y Exterior</t>
  </si>
  <si>
    <t>Pañete antepecho</t>
  </si>
  <si>
    <t>Cantos</t>
  </si>
  <si>
    <t>m</t>
  </si>
  <si>
    <t>Mochetas</t>
  </si>
  <si>
    <t>Escalones</t>
  </si>
  <si>
    <t>TERMINACIÓN DE TECHO</t>
  </si>
  <si>
    <t>Fino de Techo</t>
  </si>
  <si>
    <t>Impermeabilización asfáltica 3mm gris oscuro (acabado pizzara)</t>
  </si>
  <si>
    <t>Cornisa de cemento en antepecho</t>
  </si>
  <si>
    <t>Zabaletas</t>
  </si>
  <si>
    <t>TERMINACIONES</t>
  </si>
  <si>
    <t>Pisos de granito</t>
  </si>
  <si>
    <t>Zócalos de granito</t>
  </si>
  <si>
    <t>Pulido y cristalizado pisos de granito</t>
  </si>
  <si>
    <t xml:space="preserve">Cerámica de pared Baño </t>
  </si>
  <si>
    <t>PINTURA</t>
  </si>
  <si>
    <t>Pintura base</t>
  </si>
  <si>
    <t>Pintura interior y exterior (semi-gloss)</t>
  </si>
  <si>
    <t>Pintura de Techo (acrílica)</t>
  </si>
  <si>
    <t>Pintura verja malla ciclónica</t>
  </si>
  <si>
    <t>Pintura de muros de verja</t>
  </si>
  <si>
    <t>Pintura exterior Centro de Salud</t>
  </si>
  <si>
    <t>INSTALACIÓN SANITARIA</t>
  </si>
  <si>
    <t>Inodoros</t>
  </si>
  <si>
    <t>Lavamanos con pedestal</t>
  </si>
  <si>
    <t>Desagüe Piso - Ø 2"</t>
  </si>
  <si>
    <t>Bajantes Pluviales - Ø 3"</t>
  </si>
  <si>
    <t>Tinaco 265 gls</t>
  </si>
  <si>
    <t>Ventilación aparatos sanitarios - Ø 3"</t>
  </si>
  <si>
    <t>Vertedero (inc. cerámicas, llave de chorro, etc)</t>
  </si>
  <si>
    <t>Cámara de inspección 60x60x60 cm</t>
  </si>
  <si>
    <t>Inst. Agua Potable (exterior, inc. piezas y mano de obra)</t>
  </si>
  <si>
    <t>Inst. Aguas Negras (exterior, inc. piezas y mano de obra)</t>
  </si>
  <si>
    <t>INSTALACIÓN ELÉCTRICA</t>
  </si>
  <si>
    <t>Lámparas fluorescentes 2X2 de 4tubos 32watt</t>
  </si>
  <si>
    <t>Lámparas fluorescentes 2X4 de 4tubos 32watt</t>
  </si>
  <si>
    <t>Interruptor sencillo</t>
  </si>
  <si>
    <t>Interruptor triple</t>
  </si>
  <si>
    <t>Tomacorriente 110V</t>
  </si>
  <si>
    <t>Tomacorriente 220V</t>
  </si>
  <si>
    <t>Abanicos de techo s/globo</t>
  </si>
  <si>
    <t>Panel de Distribución 6-12 Circuitos</t>
  </si>
  <si>
    <t>Registros eléctricos 60x60x60 cm</t>
  </si>
  <si>
    <t>Interconexión a Sistema Existente (inc. instalación sist. Tierra)</t>
  </si>
  <si>
    <t>PORTAJE</t>
  </si>
  <si>
    <t>VENTANAS</t>
  </si>
  <si>
    <t>Laminado de ventana corredizas 2(1.20X0.60) mts</t>
  </si>
  <si>
    <t>HERRERÍA</t>
  </si>
  <si>
    <t>P²</t>
  </si>
  <si>
    <t>MISCELANEOS</t>
  </si>
  <si>
    <t>Construcción Verja Perimetral en malla ciclónica</t>
  </si>
  <si>
    <t>Suministro e instalación Inversor 2.5K</t>
  </si>
  <si>
    <t>Suministro e instalación protector para baterías de Inversor</t>
  </si>
  <si>
    <t>Suministro e instalación A/A Pared Split 24000 BTU SEER 13</t>
  </si>
  <si>
    <t>Suministro e instalación protector de consola de A/A</t>
  </si>
  <si>
    <t>Anaqueles blancos 45" largo X 15" ancho X 7' alto (6 Bandejas)</t>
  </si>
  <si>
    <t>Letrero estructura aluminio, impresión Vinil 2.80m X 0.40m " Farmacia del Pueblo"</t>
  </si>
  <si>
    <t>pa</t>
  </si>
  <si>
    <t>Barandas terminadas y pintadas</t>
  </si>
  <si>
    <t>Podar árbol (incluye bote)</t>
  </si>
  <si>
    <t>Colocación de grava decorativa</t>
  </si>
  <si>
    <t>Limpieza Continua y Final</t>
  </si>
  <si>
    <t>TOTAL GASTOS DIRECTOS</t>
  </si>
  <si>
    <t>GASTOS INDIRECTOS</t>
  </si>
  <si>
    <t>Dirección Técnica y Responsabilidad</t>
  </si>
  <si>
    <t>C. D.</t>
  </si>
  <si>
    <t>Gastos Administrativos</t>
  </si>
  <si>
    <t>Supervisión</t>
  </si>
  <si>
    <t xml:space="preserve">Seguros y Fianzas </t>
  </si>
  <si>
    <t>Pensión y Jubilación</t>
  </si>
  <si>
    <t>Transporte</t>
  </si>
  <si>
    <t>CODIA</t>
  </si>
  <si>
    <t>ITBIS (dirección técnica y responsabilidad)</t>
  </si>
  <si>
    <t>D.T.</t>
  </si>
  <si>
    <t>SUB-TOTAL</t>
  </si>
  <si>
    <t xml:space="preserve">Imprevistos de Construcción     </t>
  </si>
  <si>
    <t>TOTAL GASTOS</t>
  </si>
  <si>
    <t>Corte de árbol grande (incluye bote)</t>
  </si>
  <si>
    <t>Impermeabilización asfáltica</t>
  </si>
  <si>
    <t>Cornisa de cemento en antepechos</t>
  </si>
  <si>
    <t>Muestra y rotura de probetas (zapatas, columnas, vigas y losa)</t>
  </si>
  <si>
    <t>Base de hormigón para tinaco y unidad exterior de A/A (H=0.07 m)</t>
  </si>
  <si>
    <t>Pozo filtrante perforado en 8" encamisado en 6" pvc</t>
  </si>
  <si>
    <t>pies</t>
  </si>
  <si>
    <t xml:space="preserve">Construcción Séptico 1.30x2.30x1.65 m.  </t>
  </si>
  <si>
    <t>Herrería Ventanas (barras 5/8" Separación 0.10m Vertical, 0.25m Horizontal,  planchuelas 1 1/2" * 3 1/16" en todos los bordes)</t>
  </si>
  <si>
    <t>Viga Vm 0.15m X 0.30m (4 Ø1/2" est. Ø1/2" @ 0.20m)</t>
  </si>
  <si>
    <t>Demolición Hormigón armado (incluye bote)</t>
  </si>
  <si>
    <t>Caseta de materiales 10 m²</t>
  </si>
  <si>
    <t>Lámpara p/techo con trans globe10"</t>
  </si>
  <si>
    <t>Lámpara tortuga p/pared con rejilla color blanco 9"</t>
  </si>
  <si>
    <t xml:space="preserve">Ventanas Corredizas 1.20 m X 1.10 m </t>
  </si>
  <si>
    <t>Ventanas Corredizas 1.20 m X 0.60 m</t>
  </si>
  <si>
    <t>Ventanas Corredizas 0.60 m X 0.60 m</t>
  </si>
  <si>
    <t>Tramerías para farmacias blancos 84" alto X 36" largo X 10" profundidad (7 Bandejas)</t>
  </si>
  <si>
    <t>PRESUPUESTO "CONSTRUCCIÓN FARMACIA DEL PUEBLO 35M²", 
HOSPITAL MUNICIPAL VILLA VÁSQUEZ, MONTECRISTI,  REP. DOM.</t>
  </si>
  <si>
    <t>Relleno Compactado</t>
  </si>
  <si>
    <t>Ensayo granolumétrico, limites de atterberg, proctor y ensayo de CBR</t>
  </si>
  <si>
    <t>Tramerías para farmacias blancos 84" alto X 48" largo X 10" profundidad (7 Bandejas)</t>
  </si>
  <si>
    <t>Puerta Principal - Comercial 1.00 m X 2.10 m (inc. llavín, brazo hidráulico, tope, etc)</t>
  </si>
  <si>
    <t>Puertas Secundarias - Polimetal 0.90 m X 2.10 m (inc. llavín, etc)</t>
  </si>
  <si>
    <t>Puertas Secundarias - Polimetal 0.80 m X 2.10 m (inc. llavín, etc)</t>
  </si>
  <si>
    <t>Puerta enrollable - Entrada hueco 1.00 m X 2.10m (inc. llavín, etc)</t>
  </si>
  <si>
    <t>Puerta enrollable - Trasera hueco 0.90 m X 2.10 m (inc. llavín, etc)</t>
  </si>
  <si>
    <t>Letrero acrílico letras relieve 8'' con luces led "PROMESECAL Farmacia del Pueblo"</t>
  </si>
  <si>
    <t>Suministro Baterías AGM 12 VOLT 220 AMP Libre de Mantenimiento</t>
  </si>
  <si>
    <t>Bordillos 3 líneas (inc. zapata, 3 líneas de bloques y terminación)</t>
  </si>
  <si>
    <t>Desintalación de malla ciclónica y domolición de bordillos (inc. bote)</t>
  </si>
  <si>
    <t>Construcción Verja Perimetral en hierro</t>
  </si>
  <si>
    <t>Suministro e instalación de puerta malla ciclónica  1.30 m</t>
  </si>
  <si>
    <t>Demolición de muros de verja 1.30 m (inc. corte de malla, bote y terminación)</t>
  </si>
  <si>
    <t>Suministro e instalación de puerta de hierro  1.30 m</t>
  </si>
  <si>
    <t>Demolición de muros de verja 1.30 m (inc. corte de hierro, bote y terminación)</t>
  </si>
  <si>
    <t>Estudio de suelo</t>
  </si>
  <si>
    <t>Pruebas de compactación con Ganmadensimetro (5 capas de 20 cm, H=1.00 m)</t>
  </si>
  <si>
    <t>Relleno material granular, con densidad seca míinima de 1,800 kg/m3, con finos no mayores de un 15% y un indice plástico no mayor a un 12% debidamente compactado en capas no mayores de 0.20 mts, a un 95% del Proctor Modificado</t>
  </si>
  <si>
    <t>Bordillos 2 líneas (inc. zapata, 2 líneas de bloques y terminación)</t>
  </si>
  <si>
    <t>Relleno material granular, con densidad seca míinima de 1,800 kg/m3, con finos no mayores de un 15% y un indice plástico no mayor a un 12% debidamente compactado en capas no mayores de 0.20 mts, a un 95% del Proctor Mod. (incluye ensayos de lab.)</t>
  </si>
  <si>
    <t>Pruebas de compactación con Ganmadensimetro (10 capas de 20 cm, H=2.00 m)</t>
  </si>
  <si>
    <t>Transplantar palmas</t>
  </si>
  <si>
    <t>PRESUPUESTO "CONSTRUCCIÓN FARMACIA DEL PUEBLO 35M²", 
HOSPITAL MUNICIPAL PEPILLO SALCEDO, MONTECRISTI,  REP. DOM.</t>
  </si>
  <si>
    <t>Anaqueles metálicos blancos 45" largo X 15" ancho X 7' alto (6 Bandejas)</t>
  </si>
  <si>
    <t>PRESUPUESTO "CONSTRUCCIÓN FARMACIA DEL PUEBLO 35M²", 
CENTRO DE PRIMER NIVEL LA VIGIA, DAJABÓN,  REP. DOM.</t>
  </si>
  <si>
    <t>Letrero estructura aluminio impresión Vinil " Farmacia del Pueblo"</t>
  </si>
  <si>
    <t xml:space="preserve">Construcción Séptico </t>
  </si>
  <si>
    <t>Construcción de asta de Bandera</t>
  </si>
  <si>
    <t>Reubicación de lámpara exterior</t>
  </si>
  <si>
    <t>PRESUPUESTO "CONSTRUCCIÓN FARMACIA DEL PUEBLO 35M²", 
CENTRO DE PRIMER NIVEL SABANA LARGA, DAJABÓN,  REP. DOM.</t>
  </si>
  <si>
    <t>Demolición de muros de verja (inc. Puerta 1.30 y Terminación)</t>
  </si>
  <si>
    <t>PRESUPUESTO "CONSTRUCCIÓN FARMACIA DEL PUEBLO 35M²", 
CENTRO DE PRIMER NIVEL HIPOLITO BILLINI, DAJABÓN,  REP. DOM.</t>
  </si>
  <si>
    <t>Barandas con tubos de hierro garvanizado 2"  (inc. Pintura esmalte blanco)</t>
  </si>
  <si>
    <t>Pintura exterior Centro de Salud (semi-gloss)</t>
  </si>
  <si>
    <t>Pintura base (acrílica)</t>
  </si>
  <si>
    <t>Cerámica de pared Baño 0.25 m X 0.40 m</t>
  </si>
  <si>
    <t>Zócalos de granito 0.40 m X 0.10 m</t>
  </si>
  <si>
    <t xml:space="preserve">Pisos de granito 0.40 m X 0.40 m </t>
  </si>
  <si>
    <t>Letrero en estructura metálica 2.40m X 1.50m " Obra en Construcción"</t>
  </si>
  <si>
    <t>PRESUPUESTO "CONSTRUCCIÓN FARMACIA DEL PUEBLO 35 M²", 
CENTRO DE PRIMER NIVEL LOS QUEMADOS, VALVERDE,  REP. DOM.</t>
  </si>
  <si>
    <t>Pintura de muros de verja (semi-gloss)</t>
  </si>
  <si>
    <t>Pintura verja malla ciclónica (esmalte)</t>
  </si>
  <si>
    <t>PRESUPUESTO "CONSTRUCCIÓN FARMACIA DEL PUEBLO 35 M²", 
CENTRO DE PRIMER NIVEL ENTRADA DE MAO, VALVERDE,  REP. DOM.</t>
  </si>
  <si>
    <t>Zapatas de muros 6" H=0.30m, 4Ø 3/8, Est. Ø 3/8 @ 0.15 m</t>
  </si>
  <si>
    <t>Zapatas enguarderadas de muros 6" H=0.30m, 4Ø 3/8, Est. Ø 3/8 @ 0.15</t>
  </si>
  <si>
    <t>Zapatas de columnas C1 H=0.30m, 1.00m X 1.00m (est. XY Ø1/2" @ 0.15m)</t>
  </si>
  <si>
    <t>Zapatas enguarderadas de muros 6" H=0.30m (4Ø 3/8 est. Ø 3/8 @ 0.15)</t>
  </si>
  <si>
    <t xml:space="preserve">Excavación caliche compactado zapata de muro de 6" </t>
  </si>
  <si>
    <t xml:space="preserve">Excavación con equipo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</si>
</sst>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1C0A]d&quot; de &quot;mmmm&quot; del &quot;yyyy;@"/>
    <numFmt numFmtId="166" formatCode="&quot;$&quot;#,##0.00"/>
    <numFmt numFmtId="167" formatCode="_-&quot;$&quot;* #,##0.00_-;\-&quot;$&quot;* #,##0.00_-;_-&quot;$&quot;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7"/>
      <name val="Lucida Sans"/>
      <family val="2"/>
    </font>
    <font>
      <b/>
      <sz val="10"/>
      <color indexed="9"/>
      <name val="Perpetua"/>
      <family val="1"/>
    </font>
    <font>
      <b/>
      <sz val="8"/>
      <color indexed="9"/>
      <name val="Perpetua"/>
      <family val="1"/>
    </font>
    <font>
      <b/>
      <sz val="8"/>
      <name val="Tahoma"/>
      <family val="2"/>
    </font>
    <font>
      <b/>
      <sz val="8"/>
      <name val="Lucida Handwriting"/>
      <family val="4"/>
    </font>
    <font>
      <sz val="8"/>
      <name val="Lucida Handwriting"/>
      <family val="4"/>
    </font>
    <font>
      <sz val="7"/>
      <name val="Tahoma"/>
      <family val="2"/>
    </font>
    <font>
      <sz val="10"/>
      <name val="Lucida Handwriting"/>
      <family val="4"/>
    </font>
    <font>
      <b/>
      <sz val="10"/>
      <name val="Lucida Handwriting"/>
      <family val="4"/>
    </font>
    <font>
      <b/>
      <sz val="7"/>
      <name val="Lucida Handwriting"/>
      <family val="4"/>
    </font>
    <font>
      <sz val="7"/>
      <name val="Lucida Handwriting"/>
      <family val="4"/>
    </font>
    <font>
      <sz val="10"/>
      <name val="Tahoma"/>
      <family val="2"/>
    </font>
    <font>
      <sz val="10"/>
      <name val="Lucida Sans"/>
      <family val="2"/>
    </font>
    <font>
      <b/>
      <sz val="7"/>
      <color rgb="FF000000"/>
      <name val="Lucida Sans"/>
      <family val="2"/>
    </font>
    <font>
      <sz val="11"/>
      <color rgb="FF000000"/>
      <name val="Calibri"/>
      <family val="2"/>
      <charset val="204"/>
    </font>
    <font>
      <sz val="7"/>
      <color rgb="FF000000"/>
      <name val="Lucida Sans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</cellStyleXfs>
  <cellXfs count="16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/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1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  <protection locked="0"/>
    </xf>
    <xf numFmtId="40" fontId="9" fillId="3" borderId="3" xfId="2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5" fillId="0" borderId="0" xfId="0" applyFont="1" applyBorder="1" applyAlignment="1"/>
    <xf numFmtId="164" fontId="5" fillId="0" borderId="0" xfId="3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40" fontId="5" fillId="0" borderId="0" xfId="2" applyNumberFormat="1" applyFont="1" applyBorder="1" applyAlignment="1">
      <alignment vertical="top"/>
    </xf>
    <xf numFmtId="43" fontId="5" fillId="0" borderId="0" xfId="2" applyFont="1" applyFill="1" applyBorder="1" applyAlignment="1">
      <alignment vertical="top"/>
    </xf>
    <xf numFmtId="164" fontId="12" fillId="5" borderId="1" xfId="3" applyFont="1" applyFill="1" applyBorder="1" applyProtection="1"/>
    <xf numFmtId="0" fontId="13" fillId="5" borderId="2" xfId="0" applyFont="1" applyFill="1" applyBorder="1" applyAlignment="1" applyProtection="1">
      <alignment vertical="center"/>
    </xf>
    <xf numFmtId="164" fontId="12" fillId="5" borderId="2" xfId="3" applyFont="1" applyFill="1" applyBorder="1" applyAlignment="1" applyProtection="1">
      <alignment vertical="center"/>
    </xf>
    <xf numFmtId="0" fontId="12" fillId="5" borderId="2" xfId="0" applyFont="1" applyFill="1" applyBorder="1" applyAlignment="1" applyProtection="1">
      <alignment vertical="center"/>
    </xf>
    <xf numFmtId="164" fontId="12" fillId="5" borderId="2" xfId="3" applyFont="1" applyFill="1" applyBorder="1" applyAlignment="1" applyProtection="1">
      <alignment vertical="center"/>
      <protection locked="0"/>
    </xf>
    <xf numFmtId="43" fontId="15" fillId="5" borderId="2" xfId="2" applyFont="1" applyFill="1" applyBorder="1" applyAlignment="1">
      <alignment vertical="center"/>
    </xf>
    <xf numFmtId="40" fontId="14" fillId="5" borderId="3" xfId="2" applyNumberFormat="1" applyFont="1" applyFill="1" applyBorder="1" applyAlignment="1">
      <alignment vertical="center"/>
    </xf>
    <xf numFmtId="0" fontId="16" fillId="0" borderId="0" xfId="0" applyFont="1" applyProtection="1"/>
    <xf numFmtId="0" fontId="17" fillId="0" borderId="0" xfId="0" applyFont="1" applyBorder="1" applyProtection="1"/>
    <xf numFmtId="164" fontId="17" fillId="0" borderId="0" xfId="3" applyFont="1" applyBorder="1" applyProtection="1"/>
    <xf numFmtId="164" fontId="17" fillId="0" borderId="0" xfId="3" applyFont="1" applyBorder="1" applyProtection="1">
      <protection locked="0"/>
    </xf>
    <xf numFmtId="43" fontId="5" fillId="0" borderId="0" xfId="2" applyFont="1" applyBorder="1"/>
    <xf numFmtId="40" fontId="5" fillId="0" borderId="0" xfId="0" applyNumberFormat="1" applyFont="1" applyBorder="1"/>
    <xf numFmtId="0" fontId="18" fillId="0" borderId="0" xfId="5" applyFont="1" applyBorder="1" applyAlignment="1">
      <alignment horizontal="left" vertical="center" wrapText="1"/>
    </xf>
    <xf numFmtId="10" fontId="20" fillId="0" borderId="0" xfId="6" applyNumberFormat="1" applyFont="1" applyBorder="1" applyAlignment="1">
      <alignment horizontal="right" vertical="center"/>
    </xf>
    <xf numFmtId="0" fontId="20" fillId="0" borderId="0" xfId="5" applyFont="1" applyBorder="1" applyAlignment="1">
      <alignment horizontal="center" vertical="center"/>
    </xf>
    <xf numFmtId="164" fontId="20" fillId="0" borderId="0" xfId="7" applyFont="1" applyBorder="1" applyAlignment="1">
      <alignment horizontal="left" vertical="center"/>
    </xf>
    <xf numFmtId="43" fontId="5" fillId="0" borderId="0" xfId="4" applyFont="1" applyBorder="1"/>
    <xf numFmtId="0" fontId="20" fillId="0" borderId="0" xfId="5" applyFont="1" applyBorder="1" applyAlignment="1">
      <alignment horizontal="left" vertical="center" wrapText="1"/>
    </xf>
    <xf numFmtId="43" fontId="5" fillId="0" borderId="0" xfId="4" applyFont="1" applyFill="1" applyBorder="1"/>
    <xf numFmtId="16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0" fontId="17" fillId="0" borderId="0" xfId="8" applyNumberFormat="1" applyFont="1" applyFill="1" applyBorder="1" applyAlignment="1" applyProtection="1">
      <alignment horizontal="right"/>
    </xf>
    <xf numFmtId="16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/>
    <xf numFmtId="40" fontId="14" fillId="5" borderId="3" xfId="1" applyNumberFormat="1" applyFont="1" applyFill="1" applyBorder="1" applyAlignment="1">
      <alignment vertical="center"/>
    </xf>
    <xf numFmtId="0" fontId="13" fillId="0" borderId="0" xfId="0" applyFont="1" applyBorder="1" applyProtection="1"/>
    <xf numFmtId="164" fontId="12" fillId="0" borderId="0" xfId="3" applyFont="1" applyBorder="1" applyProtection="1"/>
    <xf numFmtId="0" fontId="12" fillId="0" borderId="0" xfId="0" applyFont="1" applyBorder="1" applyProtection="1"/>
    <xf numFmtId="164" fontId="12" fillId="0" borderId="0" xfId="3" applyFont="1" applyBorder="1" applyProtection="1">
      <protection locked="0"/>
    </xf>
    <xf numFmtId="43" fontId="15" fillId="0" borderId="0" xfId="2" applyFont="1" applyBorder="1"/>
    <xf numFmtId="40" fontId="14" fillId="0" borderId="0" xfId="2" applyNumberFormat="1" applyFont="1" applyBorder="1"/>
    <xf numFmtId="10" fontId="5" fillId="0" borderId="0" xfId="8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5" fillId="0" borderId="0" xfId="2" applyFont="1" applyFill="1" applyBorder="1"/>
    <xf numFmtId="0" fontId="16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vertical="center"/>
      <protection locked="0"/>
    </xf>
    <xf numFmtId="164" fontId="12" fillId="6" borderId="2" xfId="3" applyFont="1" applyFill="1" applyBorder="1" applyAlignment="1" applyProtection="1">
      <alignment vertical="center"/>
      <protection locked="0"/>
    </xf>
    <xf numFmtId="0" fontId="12" fillId="6" borderId="2" xfId="0" applyFont="1" applyFill="1" applyBorder="1" applyAlignment="1" applyProtection="1">
      <alignment vertical="center"/>
      <protection locked="0"/>
    </xf>
    <xf numFmtId="43" fontId="14" fillId="6" borderId="3" xfId="2" applyFont="1" applyFill="1" applyBorder="1" applyAlignment="1">
      <alignment vertical="center"/>
    </xf>
    <xf numFmtId="43" fontId="15" fillId="6" borderId="2" xfId="2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4" fillId="6" borderId="3" xfId="0" applyNumberFormat="1" applyFont="1" applyFill="1" applyBorder="1" applyAlignment="1">
      <alignment vertical="center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3" borderId="3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top"/>
    </xf>
    <xf numFmtId="164" fontId="17" fillId="0" borderId="0" xfId="0" applyNumberFormat="1" applyFont="1" applyBorder="1" applyProtection="1">
      <protection locked="0"/>
    </xf>
    <xf numFmtId="164" fontId="0" fillId="0" borderId="0" xfId="0" applyNumberFormat="1"/>
    <xf numFmtId="164" fontId="4" fillId="0" borderId="0" xfId="0" applyNumberFormat="1" applyFont="1" applyAlignment="1">
      <alignment vertical="center"/>
    </xf>
    <xf numFmtId="164" fontId="13" fillId="0" borderId="0" xfId="3" applyNumberFormat="1" applyFont="1" applyBorder="1" applyProtection="1">
      <protection locked="0"/>
    </xf>
    <xf numFmtId="164" fontId="5" fillId="0" borderId="0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3" fontId="5" fillId="0" borderId="0" xfId="2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4" fontId="5" fillId="0" borderId="0" xfId="3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40" fontId="5" fillId="0" borderId="0" xfId="2" applyNumberFormat="1" applyFont="1" applyBorder="1" applyAlignment="1">
      <alignment vertical="center"/>
    </xf>
    <xf numFmtId="43" fontId="5" fillId="0" borderId="0" xfId="4" applyFont="1" applyFill="1" applyBorder="1" applyAlignment="1">
      <alignment vertical="top"/>
    </xf>
    <xf numFmtId="164" fontId="5" fillId="0" borderId="0" xfId="4" applyNumberFormat="1" applyFont="1" applyBorder="1" applyAlignment="1">
      <alignment vertical="top"/>
    </xf>
    <xf numFmtId="40" fontId="5" fillId="0" borderId="0" xfId="4" applyNumberFormat="1" applyFont="1" applyBorder="1" applyAlignment="1">
      <alignment vertical="top"/>
    </xf>
    <xf numFmtId="43" fontId="5" fillId="0" borderId="0" xfId="4" applyFont="1" applyFill="1" applyBorder="1" applyAlignment="1">
      <alignment horizontal="left" vertical="center" wrapText="1"/>
    </xf>
    <xf numFmtId="43" fontId="5" fillId="0" borderId="0" xfId="4" applyFont="1" applyFill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40" fontId="5" fillId="0" borderId="0" xfId="4" applyNumberFormat="1" applyFont="1" applyBorder="1" applyAlignment="1">
      <alignment vertical="center"/>
    </xf>
    <xf numFmtId="164" fontId="14" fillId="5" borderId="3" xfId="4" applyNumberFormat="1" applyFont="1" applyFill="1" applyBorder="1" applyAlignment="1">
      <alignment vertical="center"/>
    </xf>
    <xf numFmtId="0" fontId="4" fillId="0" borderId="0" xfId="9" applyFont="1"/>
    <xf numFmtId="43" fontId="4" fillId="0" borderId="0" xfId="9" applyNumberFormat="1" applyFont="1"/>
    <xf numFmtId="0" fontId="4" fillId="0" borderId="0" xfId="9" applyFont="1" applyAlignment="1">
      <alignment horizontal="center"/>
    </xf>
    <xf numFmtId="166" fontId="14" fillId="6" borderId="3" xfId="9" applyNumberFormat="1" applyFont="1" applyFill="1" applyBorder="1" applyAlignment="1">
      <alignment vertical="center"/>
    </xf>
    <xf numFmtId="0" fontId="14" fillId="6" borderId="1" xfId="9" applyFont="1" applyFill="1" applyBorder="1" applyAlignment="1">
      <alignment vertical="center"/>
    </xf>
    <xf numFmtId="0" fontId="12" fillId="6" borderId="2" xfId="9" applyFont="1" applyFill="1" applyBorder="1" applyAlignment="1" applyProtection="1">
      <alignment vertical="center"/>
      <protection locked="0"/>
    </xf>
    <xf numFmtId="0" fontId="13" fillId="6" borderId="2" xfId="9" applyFont="1" applyFill="1" applyBorder="1" applyAlignment="1" applyProtection="1">
      <alignment vertical="center"/>
      <protection locked="0"/>
    </xf>
    <xf numFmtId="0" fontId="13" fillId="6" borderId="1" xfId="9" applyFont="1" applyFill="1" applyBorder="1" applyProtection="1">
      <protection locked="0"/>
    </xf>
    <xf numFmtId="43" fontId="13" fillId="0" borderId="0" xfId="3" applyNumberFormat="1" applyFont="1" applyBorder="1" applyProtection="1">
      <protection locked="0"/>
    </xf>
    <xf numFmtId="0" fontId="12" fillId="0" borderId="0" xfId="9" applyFont="1" applyBorder="1" applyProtection="1">
      <protection locked="0"/>
    </xf>
    <xf numFmtId="0" fontId="13" fillId="0" borderId="0" xfId="9" applyFont="1" applyBorder="1" applyProtection="1">
      <protection locked="0"/>
    </xf>
    <xf numFmtId="0" fontId="16" fillId="0" borderId="0" xfId="9" applyFont="1" applyProtection="1">
      <protection locked="0"/>
    </xf>
    <xf numFmtId="43" fontId="5" fillId="0" borderId="0" xfId="9" applyNumberFormat="1" applyFont="1" applyBorder="1"/>
    <xf numFmtId="0" fontId="5" fillId="0" borderId="0" xfId="9" applyFont="1" applyBorder="1" applyAlignment="1">
      <alignment horizontal="center"/>
    </xf>
    <xf numFmtId="0" fontId="5" fillId="0" borderId="0" xfId="9" applyFont="1" applyBorder="1"/>
    <xf numFmtId="40" fontId="5" fillId="0" borderId="0" xfId="9" applyNumberFormat="1" applyFont="1" applyBorder="1"/>
    <xf numFmtId="0" fontId="12" fillId="0" borderId="0" xfId="9" applyFont="1" applyBorder="1" applyProtection="1"/>
    <xf numFmtId="0" fontId="13" fillId="0" borderId="0" xfId="9" applyFont="1" applyBorder="1" applyProtection="1"/>
    <xf numFmtId="0" fontId="16" fillId="0" borderId="0" xfId="9" applyFont="1" applyProtection="1"/>
    <xf numFmtId="43" fontId="14" fillId="5" borderId="3" xfId="4" applyNumberFormat="1" applyFont="1" applyFill="1" applyBorder="1" applyAlignment="1">
      <alignment vertical="center"/>
    </xf>
    <xf numFmtId="0" fontId="12" fillId="5" borderId="2" xfId="9" applyFont="1" applyFill="1" applyBorder="1" applyAlignment="1" applyProtection="1">
      <alignment vertical="center"/>
    </xf>
    <xf numFmtId="0" fontId="13" fillId="5" borderId="2" xfId="9" applyFont="1" applyFill="1" applyBorder="1" applyAlignment="1" applyProtection="1">
      <alignment vertical="center"/>
    </xf>
    <xf numFmtId="43" fontId="17" fillId="0" borderId="0" xfId="9" applyNumberFormat="1" applyFont="1" applyBorder="1" applyProtection="1">
      <protection locked="0"/>
    </xf>
    <xf numFmtId="164" fontId="17" fillId="0" borderId="0" xfId="9" applyNumberFormat="1" applyFont="1" applyBorder="1" applyAlignment="1" applyProtection="1">
      <alignment horizontal="center"/>
      <protection locked="0"/>
    </xf>
    <xf numFmtId="164" fontId="17" fillId="0" borderId="0" xfId="9" applyNumberFormat="1" applyFont="1" applyBorder="1" applyAlignment="1" applyProtection="1">
      <alignment horizontal="center"/>
    </xf>
    <xf numFmtId="0" fontId="17" fillId="0" borderId="0" xfId="9" applyFont="1" applyBorder="1" applyProtection="1"/>
    <xf numFmtId="164" fontId="5" fillId="0" borderId="0" xfId="9" applyNumberFormat="1" applyFont="1" applyBorder="1" applyAlignment="1">
      <alignment horizontal="center"/>
    </xf>
    <xf numFmtId="43" fontId="5" fillId="0" borderId="0" xfId="9" applyNumberFormat="1" applyFont="1" applyBorder="1" applyAlignment="1">
      <alignment horizontal="center"/>
    </xf>
    <xf numFmtId="43" fontId="4" fillId="0" borderId="0" xfId="9" applyNumberFormat="1" applyFont="1" applyAlignment="1">
      <alignment vertical="center"/>
    </xf>
    <xf numFmtId="43" fontId="21" fillId="0" borderId="0" xfId="9" applyNumberFormat="1"/>
    <xf numFmtId="43" fontId="5" fillId="0" borderId="0" xfId="2" applyNumberFormat="1" applyFont="1" applyBorder="1" applyAlignment="1">
      <alignment vertical="top"/>
    </xf>
    <xf numFmtId="0" fontId="5" fillId="4" borderId="0" xfId="9" applyFont="1" applyFill="1" applyBorder="1" applyAlignment="1">
      <alignment horizontal="center" vertical="top"/>
    </xf>
    <xf numFmtId="0" fontId="5" fillId="0" borderId="0" xfId="9" applyFont="1" applyBorder="1" applyAlignment="1"/>
    <xf numFmtId="2" fontId="11" fillId="0" borderId="0" xfId="9" applyNumberFormat="1" applyFont="1" applyAlignment="1">
      <alignment horizontal="right" vertical="center"/>
    </xf>
    <xf numFmtId="0" fontId="10" fillId="3" borderId="2" xfId="9" applyFont="1" applyFill="1" applyBorder="1" applyAlignment="1">
      <alignment vertical="center"/>
    </xf>
    <xf numFmtId="43" fontId="9" fillId="3" borderId="3" xfId="2" applyNumberFormat="1" applyFont="1" applyFill="1" applyBorder="1" applyAlignment="1">
      <alignment vertical="center"/>
    </xf>
    <xf numFmtId="0" fontId="10" fillId="3" borderId="2" xfId="9" applyFont="1" applyFill="1" applyBorder="1" applyAlignment="1" applyProtection="1">
      <alignment vertical="center"/>
      <protection locked="0"/>
    </xf>
    <xf numFmtId="0" fontId="10" fillId="3" borderId="2" xfId="9" applyFont="1" applyFill="1" applyBorder="1" applyAlignment="1" applyProtection="1">
      <alignment vertical="center"/>
    </xf>
    <xf numFmtId="0" fontId="9" fillId="3" borderId="2" xfId="9" applyFont="1" applyFill="1" applyBorder="1" applyAlignment="1" applyProtection="1">
      <alignment vertical="center"/>
    </xf>
    <xf numFmtId="0" fontId="9" fillId="3" borderId="1" xfId="9" applyFont="1" applyFill="1" applyBorder="1" applyAlignment="1" applyProtection="1">
      <alignment vertical="center"/>
    </xf>
    <xf numFmtId="0" fontId="4" fillId="0" borderId="0" xfId="9" applyFont="1" applyAlignment="1">
      <alignment vertical="center"/>
    </xf>
    <xf numFmtId="0" fontId="5" fillId="4" borderId="0" xfId="9" applyFont="1" applyFill="1" applyBorder="1" applyAlignment="1">
      <alignment horizontal="center" vertical="center"/>
    </xf>
    <xf numFmtId="0" fontId="5" fillId="0" borderId="0" xfId="9" applyFont="1" applyBorder="1" applyAlignment="1">
      <alignment horizontal="left" vertical="center" wrapText="1"/>
    </xf>
    <xf numFmtId="0" fontId="8" fillId="0" borderId="0" xfId="9" applyFont="1" applyAlignment="1">
      <alignment horizontal="center"/>
    </xf>
    <xf numFmtId="0" fontId="7" fillId="2" borderId="3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43" fontId="6" fillId="2" borderId="3" xfId="9" applyNumberFormat="1" applyFont="1" applyFill="1" applyBorder="1" applyAlignment="1" applyProtection="1">
      <alignment horizontal="center" vertical="center"/>
      <protection locked="0"/>
    </xf>
    <xf numFmtId="0" fontId="6" fillId="2" borderId="2" xfId="9" applyFont="1" applyFill="1" applyBorder="1" applyAlignment="1" applyProtection="1">
      <alignment horizontal="center" vertical="center"/>
      <protection locked="0"/>
    </xf>
    <xf numFmtId="0" fontId="6" fillId="2" borderId="2" xfId="9" applyFont="1" applyFill="1" applyBorder="1" applyAlignment="1" applyProtection="1">
      <alignment horizontal="center" vertical="center"/>
    </xf>
    <xf numFmtId="0" fontId="6" fillId="2" borderId="1" xfId="9" applyFont="1" applyFill="1" applyBorder="1" applyAlignment="1" applyProtection="1">
      <alignment horizontal="center" vertical="center"/>
    </xf>
    <xf numFmtId="4" fontId="4" fillId="0" borderId="0" xfId="9" applyNumberFormat="1" applyFont="1"/>
    <xf numFmtId="0" fontId="3" fillId="0" borderId="0" xfId="9" applyFont="1" applyAlignment="1">
      <alignment horizontal="center"/>
    </xf>
    <xf numFmtId="43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 wrapText="1"/>
    </xf>
    <xf numFmtId="10" fontId="5" fillId="0" borderId="0" xfId="19" applyNumberFormat="1" applyFont="1" applyFill="1" applyBorder="1" applyAlignment="1">
      <alignment horizontal="right"/>
    </xf>
    <xf numFmtId="43" fontId="5" fillId="0" borderId="0" xfId="0" applyNumberFormat="1" applyFont="1" applyBorder="1"/>
    <xf numFmtId="43" fontId="17" fillId="0" borderId="0" xfId="0" applyNumberFormat="1" applyFont="1" applyBorder="1" applyProtection="1">
      <protection locked="0"/>
    </xf>
    <xf numFmtId="43" fontId="4" fillId="0" borderId="0" xfId="0" applyNumberFormat="1" applyFont="1" applyAlignment="1">
      <alignment vertical="center"/>
    </xf>
    <xf numFmtId="43" fontId="0" fillId="0" borderId="0" xfId="0" applyNumberFormat="1"/>
    <xf numFmtId="0" fontId="9" fillId="3" borderId="2" xfId="16" applyFont="1" applyFill="1" applyBorder="1" applyAlignment="1" applyProtection="1">
      <alignment vertical="center"/>
    </xf>
    <xf numFmtId="43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>
      <alignment horizontal="right"/>
    </xf>
    <xf numFmtId="43" fontId="5" fillId="0" borderId="0" xfId="2" applyFont="1" applyFill="1" applyBorder="1" applyAlignment="1"/>
    <xf numFmtId="0" fontId="5" fillId="4" borderId="0" xfId="0" applyFont="1" applyFill="1" applyBorder="1" applyAlignment="1">
      <alignment horizontal="center"/>
    </xf>
    <xf numFmtId="43" fontId="5" fillId="0" borderId="0" xfId="4" applyFont="1" applyFill="1" applyBorder="1" applyAlignment="1"/>
    <xf numFmtId="0" fontId="5" fillId="0" borderId="0" xfId="0" applyFont="1" applyAlignment="1"/>
    <xf numFmtId="0" fontId="5" fillId="0" borderId="0" xfId="26" applyFont="1" applyBorder="1" applyAlignment="1"/>
    <xf numFmtId="0" fontId="3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3" fillId="0" borderId="0" xfId="9" applyFont="1" applyAlignment="1">
      <alignment horizontal="center" vertical="center" wrapText="1"/>
    </xf>
    <xf numFmtId="165" fontId="5" fillId="0" borderId="0" xfId="9" applyNumberFormat="1" applyFont="1" applyAlignment="1">
      <alignment horizontal="center"/>
    </xf>
  </cellXfs>
  <cellStyles count="27">
    <cellStyle name="Comma" xfId="1" builtinId="3"/>
    <cellStyle name="Comma 2" xfId="2"/>
    <cellStyle name="Comma 2 2" xfId="4"/>
    <cellStyle name="Comma 2 2 2" xfId="3"/>
    <cellStyle name="Comma 2 3" xfId="10"/>
    <cellStyle name="Comma 3" xfId="11"/>
    <cellStyle name="Currency 2" xfId="12"/>
    <cellStyle name="Millares 2" xfId="13"/>
    <cellStyle name="Millares 3" xfId="7"/>
    <cellStyle name="Millares 4" xfId="14"/>
    <cellStyle name="Moneda 2" xfId="15"/>
    <cellStyle name="Normal" xfId="0" builtinId="0"/>
    <cellStyle name="Normal 13" xfId="16"/>
    <cellStyle name="Normal 2" xfId="5"/>
    <cellStyle name="Normal 2 2" xfId="17"/>
    <cellStyle name="Normal 3" xfId="9"/>
    <cellStyle name="Normal 4" xfId="18"/>
    <cellStyle name="Normal 5" xfId="26"/>
    <cellStyle name="Percent 2" xfId="19"/>
    <cellStyle name="Percent 2 2" xfId="8"/>
    <cellStyle name="Percent 3" xfId="20"/>
    <cellStyle name="Percent 3 2" xfId="21"/>
    <cellStyle name="Percent 3 3" xfId="22"/>
    <cellStyle name="Porcentaje 2" xfId="23"/>
    <cellStyle name="Porcentaje 3" xfId="6"/>
    <cellStyle name="Porcentaje 4" xfId="24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Generales/1.arquitectas-ingenieros/SO-2019-02%2040%20FP/Comparaci&#243;n%20de%20Precios%2023-5-19/Presupuesto%20CPNA%20BA,%20BO,%20V,%20SJ,%20I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arquitectas-ingenieros/SO-2019-02%2040%20FP/Comparaci&#243;n%20de%20Precios%2023-5-19/Presupuesto%20CPNA%20D,%20M,%20PP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Generales/1.arquitectas-ingenieros/SO-2019-02%2040%20FP/Comparaci&#243;n%20de%20Precios%2023-5-19/Presupuesto%20CPNA%20D,%20M,%20PP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35m2"/>
      <sheetName val="AD 35m2"/>
      <sheetName val="B 25m2"/>
      <sheetName val="QC 35m2"/>
      <sheetName val="JM 60m2"/>
      <sheetName val="CY SJ 35m2"/>
      <sheetName val="LJ SJ 35m2"/>
      <sheetName val="R SJ 35m2"/>
      <sheetName val="EM V 35m2"/>
      <sheetName val="B V 35m2"/>
      <sheetName val="LQ V 35m2"/>
      <sheetName val="VM V 35m2"/>
      <sheetName val="PE I 35m2"/>
      <sheetName val="analisis"/>
      <sheetName val="INs"/>
      <sheetName val="EQ"/>
      <sheetName val="MO"/>
      <sheetName val="T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D22" t="str">
            <v>Replanteo</v>
          </cell>
        </row>
      </sheetData>
      <sheetData sheetId="14"/>
      <sheetData sheetId="15"/>
      <sheetData sheetId="16">
        <row r="75">
          <cell r="B75" t="str">
            <v xml:space="preserve">Excavación zapata de muro de 6" </v>
          </cell>
        </row>
      </sheetData>
      <sheetData sheetId="17">
        <row r="7">
          <cell r="B7" t="str">
            <v>Laminado de ventana corredizas 1.20 m X 0.60 m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ia 35m2 D"/>
      <sheetName val="Sabana 35m2 D"/>
      <sheetName val="Hipolito 35m2 D"/>
      <sheetName val="Vigiador 35m2 M"/>
      <sheetName val="Pepillo 35m2 M"/>
      <sheetName val="Villa  35m2 M"/>
      <sheetName val="Ranchito 35m2 PP"/>
      <sheetName val="Rio Grande 35m2 PP"/>
      <sheetName val="analisis"/>
      <sheetName val="INs"/>
      <sheetName val="EQ"/>
      <sheetName val="MO"/>
      <sheetName val="T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ia 35m2 D"/>
      <sheetName val="Sabana 35m2 D"/>
      <sheetName val="Hipolito 35m2 D"/>
      <sheetName val="Vigiador 35m2 M"/>
      <sheetName val="Pepillo 35m2 M"/>
      <sheetName val="Villa  35m2 M"/>
      <sheetName val="Ranchito 35m2 PP"/>
      <sheetName val="Rio Grande 35m2 PP"/>
      <sheetName val="analisis"/>
      <sheetName val="INs"/>
      <sheetName val="EQ"/>
      <sheetName val="MO"/>
      <sheetName val="T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5">
          <cell r="E75" t="e">
            <v>#REF!</v>
          </cell>
        </row>
      </sheetData>
      <sheetData sheetId="12">
        <row r="7">
          <cell r="E7" t="e">
            <v>#REF!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K148"/>
  <sheetViews>
    <sheetView showGridLines="0" tabSelected="1" view="pageBreakPreview" topLeftCell="A103" zoomScale="115" zoomScaleNormal="130" zoomScaleSheetLayoutView="115" workbookViewId="0">
      <selection activeCell="F148" sqref="F148"/>
    </sheetView>
  </sheetViews>
  <sheetFormatPr defaultColWidth="11.42578125" defaultRowHeight="10.5" x14ac:dyDescent="0.15"/>
  <cols>
    <col min="1" max="2" width="6.28515625" style="1" customWidth="1"/>
    <col min="3" max="3" width="55.85546875" style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73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24.7109375" style="1" customWidth="1"/>
    <col min="13" max="256" width="9.140625" style="1" customWidth="1"/>
    <col min="257" max="16384" width="11.42578125" style="1"/>
  </cols>
  <sheetData>
    <row r="1" spans="2:11" ht="42" customHeight="1" x14ac:dyDescent="0.15">
      <c r="B1" s="164" t="s">
        <v>134</v>
      </c>
      <c r="C1" s="164"/>
      <c r="D1" s="164"/>
      <c r="E1" s="164"/>
      <c r="F1" s="164"/>
      <c r="G1" s="164"/>
      <c r="H1" s="164"/>
      <c r="I1" s="164"/>
    </row>
    <row r="2" spans="2:11" ht="11.25" customHeight="1" x14ac:dyDescent="0.2">
      <c r="C2" s="2"/>
      <c r="D2" s="3"/>
      <c r="E2" s="4"/>
      <c r="F2" s="165"/>
      <c r="G2" s="165"/>
      <c r="H2" s="165"/>
      <c r="I2" s="165"/>
      <c r="J2" s="5"/>
    </row>
    <row r="3" spans="2:11" ht="11.25" thickBot="1" x14ac:dyDescent="0.2">
      <c r="J3" s="5"/>
      <c r="K3" s="5"/>
    </row>
    <row r="4" spans="2:11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74" t="s">
        <v>5</v>
      </c>
      <c r="H4" s="9" t="s">
        <v>4</v>
      </c>
      <c r="I4" s="10" t="s">
        <v>5</v>
      </c>
      <c r="K4" s="11"/>
    </row>
    <row r="5" spans="2:11" ht="12.75" customHeight="1" thickBot="1" x14ac:dyDescent="0.2">
      <c r="B5" s="12">
        <v>1</v>
      </c>
      <c r="C5" s="13" t="s">
        <v>6</v>
      </c>
      <c r="D5" s="14"/>
      <c r="E5" s="14"/>
      <c r="F5" s="15"/>
      <c r="G5" s="75">
        <f>SUBTOTAL(9,G6:G13)</f>
        <v>0</v>
      </c>
      <c r="H5" s="17"/>
      <c r="I5" s="16"/>
      <c r="K5" s="11"/>
    </row>
    <row r="6" spans="2:11" ht="10.5" customHeight="1" x14ac:dyDescent="0.15">
      <c r="B6" s="18">
        <f>B5+0.01</f>
        <v>1.01</v>
      </c>
      <c r="C6" s="19" t="s">
        <v>152</v>
      </c>
      <c r="D6" s="23">
        <v>1</v>
      </c>
      <c r="E6" s="21" t="s">
        <v>12</v>
      </c>
      <c r="F6" s="20">
        <v>0</v>
      </c>
      <c r="G6" s="76">
        <f t="shared" ref="G6:G13" si="0">Cantidad*Precio</f>
        <v>0</v>
      </c>
      <c r="H6" s="23"/>
      <c r="I6" s="22"/>
    </row>
    <row r="7" spans="2:11" ht="10.5" customHeight="1" x14ac:dyDescent="0.15">
      <c r="B7" s="18">
        <f>B6+0.01</f>
        <v>1.02</v>
      </c>
      <c r="C7" s="19" t="s">
        <v>7</v>
      </c>
      <c r="D7" s="23">
        <v>110</v>
      </c>
      <c r="E7" s="21" t="s">
        <v>8</v>
      </c>
      <c r="F7" s="20">
        <v>0</v>
      </c>
      <c r="G7" s="76">
        <f t="shared" si="0"/>
        <v>0</v>
      </c>
      <c r="H7" s="23"/>
      <c r="I7" s="22"/>
    </row>
    <row r="8" spans="2:11" ht="10.5" customHeight="1" x14ac:dyDescent="0.15">
      <c r="B8" s="18">
        <f t="shared" ref="B8" si="1">B7+0.01</f>
        <v>1.03</v>
      </c>
      <c r="C8" s="19" t="s">
        <v>9</v>
      </c>
      <c r="D8" s="23">
        <v>110</v>
      </c>
      <c r="E8" s="21" t="s">
        <v>8</v>
      </c>
      <c r="F8" s="20">
        <v>0</v>
      </c>
      <c r="G8" s="76">
        <f t="shared" si="0"/>
        <v>0</v>
      </c>
      <c r="H8" s="23"/>
      <c r="I8" s="22"/>
    </row>
    <row r="9" spans="2:11" ht="10.5" customHeight="1" x14ac:dyDescent="0.15">
      <c r="B9" s="18">
        <f t="shared" ref="B9:B13" si="2">+B8+0.01</f>
        <v>1.04</v>
      </c>
      <c r="C9" s="19" t="s">
        <v>10</v>
      </c>
      <c r="D9" s="23">
        <v>150</v>
      </c>
      <c r="E9" s="21" t="s">
        <v>8</v>
      </c>
      <c r="F9" s="20">
        <v>0</v>
      </c>
      <c r="G9" s="76">
        <f t="shared" si="0"/>
        <v>0</v>
      </c>
      <c r="H9" s="23"/>
      <c r="I9" s="22"/>
    </row>
    <row r="10" spans="2:11" ht="10.5" customHeight="1" x14ac:dyDescent="0.15">
      <c r="B10" s="18">
        <f t="shared" si="2"/>
        <v>1.05</v>
      </c>
      <c r="C10" s="19" t="s">
        <v>11</v>
      </c>
      <c r="D10" s="23">
        <v>1</v>
      </c>
      <c r="E10" s="21" t="s">
        <v>12</v>
      </c>
      <c r="F10" s="20">
        <v>0</v>
      </c>
      <c r="G10" s="76">
        <f t="shared" si="0"/>
        <v>0</v>
      </c>
      <c r="H10" s="23"/>
      <c r="I10" s="22"/>
    </row>
    <row r="11" spans="2:11" ht="10.5" customHeight="1" x14ac:dyDescent="0.15">
      <c r="B11" s="18">
        <f t="shared" si="2"/>
        <v>1.06</v>
      </c>
      <c r="C11" s="19" t="s">
        <v>127</v>
      </c>
      <c r="D11" s="23">
        <v>1</v>
      </c>
      <c r="E11" s="21" t="s">
        <v>12</v>
      </c>
      <c r="F11" s="20">
        <v>0</v>
      </c>
      <c r="G11" s="76">
        <f t="shared" si="0"/>
        <v>0</v>
      </c>
      <c r="H11" s="23"/>
      <c r="I11" s="22"/>
    </row>
    <row r="12" spans="2:11" ht="10.5" customHeight="1" x14ac:dyDescent="0.15">
      <c r="B12" s="18">
        <f t="shared" si="2"/>
        <v>1.07</v>
      </c>
      <c r="C12" s="19" t="s">
        <v>116</v>
      </c>
      <c r="D12" s="23">
        <v>2</v>
      </c>
      <c r="E12" s="21" t="s">
        <v>12</v>
      </c>
      <c r="F12" s="20">
        <v>0</v>
      </c>
      <c r="G12" s="76">
        <f t="shared" si="0"/>
        <v>0</v>
      </c>
      <c r="H12" s="23"/>
      <c r="I12" s="22"/>
    </row>
    <row r="13" spans="2:11" ht="10.5" customHeight="1" thickBot="1" x14ac:dyDescent="0.2">
      <c r="B13" s="18">
        <f t="shared" si="2"/>
        <v>1.08</v>
      </c>
      <c r="C13" s="19" t="s">
        <v>126</v>
      </c>
      <c r="D13" s="23">
        <v>5</v>
      </c>
      <c r="E13" s="21" t="s">
        <v>15</v>
      </c>
      <c r="F13" s="20">
        <v>0</v>
      </c>
      <c r="G13" s="76">
        <f t="shared" si="0"/>
        <v>0</v>
      </c>
      <c r="H13" s="23"/>
      <c r="I13" s="22"/>
    </row>
    <row r="14" spans="2:11" ht="12.75" customHeight="1" thickBot="1" x14ac:dyDescent="0.2">
      <c r="B14" s="12">
        <v>2</v>
      </c>
      <c r="C14" s="13" t="s">
        <v>13</v>
      </c>
      <c r="D14" s="14"/>
      <c r="E14" s="14"/>
      <c r="F14" s="15"/>
      <c r="G14" s="75">
        <f>SUBTOTAL(9,G15:G22)</f>
        <v>0</v>
      </c>
      <c r="H14" s="17"/>
      <c r="I14" s="16"/>
    </row>
    <row r="15" spans="2:11" ht="10.5" customHeight="1" x14ac:dyDescent="0.15">
      <c r="B15" s="18">
        <f>B14+0.01</f>
        <v>2.0099999999999998</v>
      </c>
      <c r="C15" s="19" t="s">
        <v>185</v>
      </c>
      <c r="D15" s="89">
        <f>9*7*2.4</f>
        <v>151.19999999999999</v>
      </c>
      <c r="E15" s="21" t="s">
        <v>15</v>
      </c>
      <c r="F15" s="89">
        <v>0</v>
      </c>
      <c r="G15" s="90">
        <f t="shared" ref="G15:G22" si="3">Cantidad*Precio</f>
        <v>0</v>
      </c>
      <c r="H15" s="89"/>
      <c r="I15" s="91"/>
    </row>
    <row r="16" spans="2:11" ht="10.5" customHeight="1" x14ac:dyDescent="0.15">
      <c r="B16" s="18">
        <f>B15+0.01</f>
        <v>2.0199999999999996</v>
      </c>
      <c r="C16" s="19" t="s">
        <v>184</v>
      </c>
      <c r="D16" s="89">
        <f>ROUNDUP(D24*1/0.3,0)*1.5</f>
        <v>24</v>
      </c>
      <c r="E16" s="21" t="s">
        <v>15</v>
      </c>
      <c r="F16" s="89">
        <v>0</v>
      </c>
      <c r="G16" s="90">
        <f t="shared" ref="G16" si="4">Cantidad*Precio</f>
        <v>0</v>
      </c>
      <c r="H16" s="89"/>
      <c r="I16" s="91"/>
    </row>
    <row r="17" spans="2:9" ht="10.5" customHeight="1" x14ac:dyDescent="0.15">
      <c r="B17" s="18">
        <f>B16+0.01</f>
        <v>2.0299999999999994</v>
      </c>
      <c r="C17" s="19" t="s">
        <v>16</v>
      </c>
      <c r="D17" s="89">
        <v>10</v>
      </c>
      <c r="E17" s="21" t="s">
        <v>15</v>
      </c>
      <c r="F17" s="89">
        <v>0</v>
      </c>
      <c r="G17" s="90">
        <f t="shared" si="3"/>
        <v>0</v>
      </c>
      <c r="H17" s="89"/>
      <c r="I17" s="91"/>
    </row>
    <row r="18" spans="2:9" ht="10.5" customHeight="1" x14ac:dyDescent="0.15">
      <c r="B18" s="18">
        <f t="shared" ref="B18:B19" si="5">B17+0.01</f>
        <v>2.0399999999999991</v>
      </c>
      <c r="C18" s="19" t="s">
        <v>135</v>
      </c>
      <c r="D18" s="89">
        <f>ROUNDUP(9*7*1.6,0)</f>
        <v>101</v>
      </c>
      <c r="E18" s="21" t="s">
        <v>15</v>
      </c>
      <c r="F18" s="89">
        <v>0</v>
      </c>
      <c r="G18" s="90">
        <f t="shared" si="3"/>
        <v>0</v>
      </c>
      <c r="H18" s="89"/>
      <c r="I18" s="91"/>
    </row>
    <row r="19" spans="2:9" ht="10.5" customHeight="1" x14ac:dyDescent="0.15">
      <c r="B19" s="18">
        <f t="shared" si="5"/>
        <v>2.0499999999999989</v>
      </c>
      <c r="C19" s="19" t="s">
        <v>136</v>
      </c>
      <c r="D19" s="89">
        <v>1</v>
      </c>
      <c r="E19" s="21" t="s">
        <v>12</v>
      </c>
      <c r="F19" s="89">
        <v>0</v>
      </c>
      <c r="G19" s="90">
        <f t="shared" si="3"/>
        <v>0</v>
      </c>
      <c r="H19" s="89"/>
      <c r="I19" s="91"/>
    </row>
    <row r="20" spans="2:9" ht="10.5" customHeight="1" x14ac:dyDescent="0.15">
      <c r="B20" s="18">
        <f>B19+0.01</f>
        <v>2.0599999999999987</v>
      </c>
      <c r="C20" s="19" t="s">
        <v>153</v>
      </c>
      <c r="D20" s="89">
        <v>1</v>
      </c>
      <c r="E20" s="21" t="s">
        <v>12</v>
      </c>
      <c r="F20" s="89">
        <v>0</v>
      </c>
      <c r="G20" s="90">
        <f t="shared" si="3"/>
        <v>0</v>
      </c>
      <c r="H20" s="89"/>
      <c r="I20" s="91"/>
    </row>
    <row r="21" spans="2:9" s="83" customFormat="1" ht="27" x14ac:dyDescent="0.2">
      <c r="B21" s="18">
        <f>B20+0.01</f>
        <v>2.0699999999999985</v>
      </c>
      <c r="C21" s="92" t="s">
        <v>154</v>
      </c>
      <c r="D21" s="93">
        <f>9*7*1</f>
        <v>63</v>
      </c>
      <c r="E21" s="85" t="s">
        <v>15</v>
      </c>
      <c r="F21" s="93">
        <v>0</v>
      </c>
      <c r="G21" s="94">
        <f t="shared" si="3"/>
        <v>0</v>
      </c>
      <c r="H21" s="93"/>
      <c r="I21" s="95"/>
    </row>
    <row r="22" spans="2:9" ht="10.5" customHeight="1" thickBot="1" x14ac:dyDescent="0.2">
      <c r="B22" s="18">
        <f>B21+0.01</f>
        <v>2.0799999999999983</v>
      </c>
      <c r="C22" s="19" t="s">
        <v>17</v>
      </c>
      <c r="D22" s="89">
        <f>(D15+D16)*1.4</f>
        <v>245.27999999999997</v>
      </c>
      <c r="E22" s="21" t="s">
        <v>15</v>
      </c>
      <c r="F22" s="89">
        <v>0</v>
      </c>
      <c r="G22" s="90">
        <f t="shared" si="3"/>
        <v>0</v>
      </c>
      <c r="H22" s="89"/>
      <c r="I22" s="91"/>
    </row>
    <row r="23" spans="2:9" ht="12.75" customHeight="1" thickBot="1" x14ac:dyDescent="0.2">
      <c r="B23" s="12">
        <v>3</v>
      </c>
      <c r="C23" s="13" t="s">
        <v>18</v>
      </c>
      <c r="D23" s="14"/>
      <c r="E23" s="14"/>
      <c r="F23" s="15"/>
      <c r="G23" s="75">
        <f>SUBTOTAL(9,G24:G37)</f>
        <v>0</v>
      </c>
      <c r="H23" s="17"/>
      <c r="I23" s="16"/>
    </row>
    <row r="24" spans="2:9" ht="10.5" customHeight="1" x14ac:dyDescent="0.15">
      <c r="B24" s="18">
        <f t="shared" ref="B24:B37" si="6">B23+0.01</f>
        <v>3.01</v>
      </c>
      <c r="C24" s="19" t="s">
        <v>183</v>
      </c>
      <c r="D24" s="23">
        <v>4.5999999999999996</v>
      </c>
      <c r="E24" s="21" t="s">
        <v>15</v>
      </c>
      <c r="F24" s="20">
        <v>0</v>
      </c>
      <c r="G24" s="76">
        <f t="shared" ref="G24" si="7">Cantidad*Precio</f>
        <v>0</v>
      </c>
      <c r="H24" s="23"/>
      <c r="I24" s="22"/>
    </row>
    <row r="25" spans="2:9" ht="10.5" customHeight="1" x14ac:dyDescent="0.15">
      <c r="B25" s="18">
        <f t="shared" si="6"/>
        <v>3.0199999999999996</v>
      </c>
      <c r="C25" s="19" t="s">
        <v>182</v>
      </c>
      <c r="D25" s="23">
        <v>0.6</v>
      </c>
      <c r="E25" s="21" t="s">
        <v>15</v>
      </c>
      <c r="F25" s="20">
        <v>0</v>
      </c>
      <c r="G25" s="76">
        <f t="shared" ref="G25:G37" si="8">Cantidad*Precio</f>
        <v>0</v>
      </c>
      <c r="H25" s="23"/>
      <c r="I25" s="22"/>
    </row>
    <row r="26" spans="2:9" ht="10.5" customHeight="1" x14ac:dyDescent="0.15">
      <c r="B26" s="18">
        <f t="shared" si="6"/>
        <v>3.0299999999999994</v>
      </c>
      <c r="C26" s="19" t="s">
        <v>20</v>
      </c>
      <c r="D26" s="23">
        <v>0.5</v>
      </c>
      <c r="E26" s="21" t="s">
        <v>15</v>
      </c>
      <c r="F26" s="20">
        <v>0</v>
      </c>
      <c r="G26" s="76">
        <f t="shared" si="8"/>
        <v>0</v>
      </c>
      <c r="H26" s="23"/>
      <c r="I26" s="22"/>
    </row>
    <row r="27" spans="2:9" ht="10.5" customHeight="1" x14ac:dyDescent="0.15">
      <c r="B27" s="18">
        <f t="shared" si="6"/>
        <v>3.0399999999999991</v>
      </c>
      <c r="C27" s="19" t="s">
        <v>21</v>
      </c>
      <c r="D27" s="23">
        <v>0.6</v>
      </c>
      <c r="E27" s="21" t="s">
        <v>15</v>
      </c>
      <c r="F27" s="20">
        <v>0</v>
      </c>
      <c r="G27" s="76">
        <f t="shared" si="8"/>
        <v>0</v>
      </c>
      <c r="H27" s="23"/>
      <c r="I27" s="22"/>
    </row>
    <row r="28" spans="2:9" ht="10.5" customHeight="1" x14ac:dyDescent="0.15">
      <c r="B28" s="18">
        <f t="shared" si="6"/>
        <v>3.0499999999999989</v>
      </c>
      <c r="C28" s="19" t="s">
        <v>22</v>
      </c>
      <c r="D28" s="23">
        <v>0.6</v>
      </c>
      <c r="E28" s="21" t="s">
        <v>15</v>
      </c>
      <c r="F28" s="20">
        <v>0</v>
      </c>
      <c r="G28" s="76">
        <f t="shared" si="8"/>
        <v>0</v>
      </c>
      <c r="H28" s="23"/>
      <c r="I28" s="22"/>
    </row>
    <row r="29" spans="2:9" ht="10.5" customHeight="1" x14ac:dyDescent="0.15">
      <c r="B29" s="18">
        <f t="shared" si="6"/>
        <v>3.0599999999999987</v>
      </c>
      <c r="C29" s="19" t="s">
        <v>23</v>
      </c>
      <c r="D29" s="23">
        <v>1.1000000000000001</v>
      </c>
      <c r="E29" s="21" t="s">
        <v>15</v>
      </c>
      <c r="F29" s="20">
        <v>0</v>
      </c>
      <c r="G29" s="76">
        <f t="shared" si="8"/>
        <v>0</v>
      </c>
      <c r="H29" s="23"/>
      <c r="I29" s="22"/>
    </row>
    <row r="30" spans="2:9" ht="10.5" customHeight="1" x14ac:dyDescent="0.15">
      <c r="B30" s="18">
        <f t="shared" si="6"/>
        <v>3.0699999999999985</v>
      </c>
      <c r="C30" s="19" t="s">
        <v>24</v>
      </c>
      <c r="D30" s="23">
        <v>1.7</v>
      </c>
      <c r="E30" s="21" t="s">
        <v>15</v>
      </c>
      <c r="F30" s="20">
        <v>0</v>
      </c>
      <c r="G30" s="76">
        <f t="shared" si="8"/>
        <v>0</v>
      </c>
      <c r="H30" s="23"/>
      <c r="I30" s="22"/>
    </row>
    <row r="31" spans="2:9" ht="10.5" customHeight="1" x14ac:dyDescent="0.15">
      <c r="B31" s="18">
        <f t="shared" si="6"/>
        <v>3.0799999999999983</v>
      </c>
      <c r="C31" s="19" t="s">
        <v>25</v>
      </c>
      <c r="D31" s="23">
        <v>0.4</v>
      </c>
      <c r="E31" s="21" t="s">
        <v>15</v>
      </c>
      <c r="F31" s="20">
        <v>0</v>
      </c>
      <c r="G31" s="76">
        <f t="shared" si="8"/>
        <v>0</v>
      </c>
      <c r="H31" s="23"/>
      <c r="I31" s="22"/>
    </row>
    <row r="32" spans="2:9" ht="10.5" customHeight="1" x14ac:dyDescent="0.15">
      <c r="B32" s="18">
        <f t="shared" si="6"/>
        <v>3.0899999999999981</v>
      </c>
      <c r="C32" s="19" t="s">
        <v>125</v>
      </c>
      <c r="D32" s="23">
        <v>0.14000000000000001</v>
      </c>
      <c r="E32" s="21" t="s">
        <v>15</v>
      </c>
      <c r="F32" s="20">
        <v>0</v>
      </c>
      <c r="G32" s="76">
        <f t="shared" ref="G32" si="9">Cantidad*Precio</f>
        <v>0</v>
      </c>
      <c r="H32" s="23"/>
      <c r="I32" s="22"/>
    </row>
    <row r="33" spans="2:9" ht="10.5" customHeight="1" x14ac:dyDescent="0.15">
      <c r="B33" s="18">
        <f t="shared" si="6"/>
        <v>3.0999999999999979</v>
      </c>
      <c r="C33" s="19" t="s">
        <v>26</v>
      </c>
      <c r="D33" s="23">
        <v>0.9</v>
      </c>
      <c r="E33" s="21" t="s">
        <v>15</v>
      </c>
      <c r="F33" s="20">
        <v>0</v>
      </c>
      <c r="G33" s="76">
        <f t="shared" si="8"/>
        <v>0</v>
      </c>
      <c r="H33" s="23"/>
      <c r="I33" s="22"/>
    </row>
    <row r="34" spans="2:9" ht="10.5" customHeight="1" x14ac:dyDescent="0.15">
      <c r="B34" s="18">
        <f t="shared" si="6"/>
        <v>3.1099999999999977</v>
      </c>
      <c r="C34" s="19" t="s">
        <v>27</v>
      </c>
      <c r="D34" s="23">
        <v>33</v>
      </c>
      <c r="E34" s="21" t="s">
        <v>8</v>
      </c>
      <c r="F34" s="20">
        <v>0</v>
      </c>
      <c r="G34" s="76">
        <f t="shared" si="8"/>
        <v>0</v>
      </c>
      <c r="H34" s="23"/>
      <c r="I34" s="22"/>
    </row>
    <row r="35" spans="2:9" ht="10.5" customHeight="1" x14ac:dyDescent="0.15">
      <c r="B35" s="18">
        <f t="shared" si="6"/>
        <v>3.1199999999999974</v>
      </c>
      <c r="C35" s="19" t="s">
        <v>28</v>
      </c>
      <c r="D35" s="23">
        <v>4.8</v>
      </c>
      <c r="E35" s="21" t="s">
        <v>15</v>
      </c>
      <c r="F35" s="20">
        <v>0</v>
      </c>
      <c r="G35" s="76">
        <f t="shared" si="8"/>
        <v>0</v>
      </c>
      <c r="H35" s="23"/>
      <c r="I35" s="22"/>
    </row>
    <row r="36" spans="2:9" ht="10.5" customHeight="1" x14ac:dyDescent="0.15">
      <c r="B36" s="18">
        <f t="shared" si="6"/>
        <v>3.1299999999999972</v>
      </c>
      <c r="C36" s="19" t="s">
        <v>29</v>
      </c>
      <c r="D36" s="23">
        <f>82*1.2+10</f>
        <v>108.39999999999999</v>
      </c>
      <c r="E36" s="21" t="s">
        <v>8</v>
      </c>
      <c r="F36" s="20">
        <v>0</v>
      </c>
      <c r="G36" s="76">
        <f t="shared" si="8"/>
        <v>0</v>
      </c>
      <c r="H36" s="23"/>
      <c r="I36" s="22"/>
    </row>
    <row r="37" spans="2:9" ht="10.5" customHeight="1" thickBot="1" x14ac:dyDescent="0.2">
      <c r="B37" s="18">
        <f t="shared" si="6"/>
        <v>3.139999999999997</v>
      </c>
      <c r="C37" s="19" t="s">
        <v>120</v>
      </c>
      <c r="D37" s="23">
        <v>3.4</v>
      </c>
      <c r="E37" s="21" t="s">
        <v>8</v>
      </c>
      <c r="F37" s="20">
        <v>0</v>
      </c>
      <c r="G37" s="76">
        <f t="shared" si="8"/>
        <v>0</v>
      </c>
      <c r="H37" s="23"/>
      <c r="I37" s="22"/>
    </row>
    <row r="38" spans="2:9" ht="12.75" customHeight="1" thickBot="1" x14ac:dyDescent="0.2">
      <c r="B38" s="12">
        <v>4</v>
      </c>
      <c r="C38" s="13" t="s">
        <v>30</v>
      </c>
      <c r="D38" s="14"/>
      <c r="E38" s="14"/>
      <c r="F38" s="15"/>
      <c r="G38" s="75">
        <f>SUBTOTAL(9,G39:G43)</f>
        <v>0</v>
      </c>
      <c r="H38" s="17"/>
      <c r="I38" s="16"/>
    </row>
    <row r="39" spans="2:9" ht="10.5" customHeight="1" x14ac:dyDescent="0.15">
      <c r="B39" s="18">
        <f>B38+0.01</f>
        <v>4.01</v>
      </c>
      <c r="C39" s="19" t="s">
        <v>31</v>
      </c>
      <c r="D39" s="23">
        <f>ROUNDUP(36.05*1.8,0)</f>
        <v>65</v>
      </c>
      <c r="E39" s="21" t="s">
        <v>8</v>
      </c>
      <c r="F39" s="20">
        <v>0</v>
      </c>
      <c r="G39" s="76">
        <f>Cantidad*Precio</f>
        <v>0</v>
      </c>
      <c r="H39" s="23"/>
      <c r="I39" s="22"/>
    </row>
    <row r="40" spans="2:9" ht="10.5" customHeight="1" x14ac:dyDescent="0.15">
      <c r="B40" s="18">
        <f t="shared" ref="B40:B42" si="10">B39+0.01</f>
        <v>4.0199999999999996</v>
      </c>
      <c r="C40" s="19" t="s">
        <v>32</v>
      </c>
      <c r="D40" s="23">
        <f>ROUNDUP(36.05*2.5-(1.2*1.1*4+1.2*0.6+0.6*0.6)-(1*2.1+0.9*2.1*3+0.8*2.1)-(D41*2.5/(1.8+2.5+0.6)),0)</f>
        <v>65</v>
      </c>
      <c r="E40" s="21" t="s">
        <v>8</v>
      </c>
      <c r="F40" s="20">
        <v>0</v>
      </c>
      <c r="G40" s="76">
        <f>Cantidad*Precio</f>
        <v>0</v>
      </c>
      <c r="H40" s="23"/>
      <c r="I40" s="22"/>
    </row>
    <row r="41" spans="2:9" ht="10.5" customHeight="1" x14ac:dyDescent="0.15">
      <c r="B41" s="18">
        <f t="shared" si="10"/>
        <v>4.0299999999999994</v>
      </c>
      <c r="C41" s="19" t="s">
        <v>33</v>
      </c>
      <c r="D41" s="23">
        <f>ROUNDUP((0.6*2+1.1+0.25+0.7+0.4+0.25)*(2.5+1.8+0.6),0)</f>
        <v>20</v>
      </c>
      <c r="E41" s="21" t="s">
        <v>8</v>
      </c>
      <c r="F41" s="20">
        <v>0</v>
      </c>
      <c r="G41" s="76">
        <f>Cantidad*Precio</f>
        <v>0</v>
      </c>
      <c r="H41" s="23"/>
      <c r="I41" s="22"/>
    </row>
    <row r="42" spans="2:9" ht="10.5" customHeight="1" x14ac:dyDescent="0.15">
      <c r="B42" s="18">
        <f t="shared" si="10"/>
        <v>4.0399999999999991</v>
      </c>
      <c r="C42" s="19" t="s">
        <v>34</v>
      </c>
      <c r="D42" s="23">
        <f>ROUNDUP(((34*0.6-D41*(0.6/(1.8+2.5+0.6)))),0)+1</f>
        <v>19</v>
      </c>
      <c r="E42" s="21" t="s">
        <v>8</v>
      </c>
      <c r="F42" s="20">
        <v>0</v>
      </c>
      <c r="G42" s="76">
        <f>Cantidad*Precio</f>
        <v>0</v>
      </c>
      <c r="H42" s="23"/>
      <c r="I42" s="22"/>
    </row>
    <row r="43" spans="2:9" ht="10.5" customHeight="1" thickBot="1" x14ac:dyDescent="0.2">
      <c r="B43" s="18">
        <f>B42+0.01</f>
        <v>4.0499999999999989</v>
      </c>
      <c r="C43" s="19" t="s">
        <v>145</v>
      </c>
      <c r="D43" s="23">
        <v>50</v>
      </c>
      <c r="E43" s="21" t="s">
        <v>41</v>
      </c>
      <c r="F43" s="20">
        <v>0</v>
      </c>
      <c r="G43" s="76">
        <f>Cantidad*Precio</f>
        <v>0</v>
      </c>
      <c r="H43" s="23"/>
      <c r="I43" s="22"/>
    </row>
    <row r="44" spans="2:9" ht="12.75" customHeight="1" thickBot="1" x14ac:dyDescent="0.2">
      <c r="B44" s="12">
        <v>5</v>
      </c>
      <c r="C44" s="13" t="s">
        <v>35</v>
      </c>
      <c r="D44" s="14"/>
      <c r="E44" s="14"/>
      <c r="F44" s="15"/>
      <c r="G44" s="75">
        <f>SUBTOTAL(9,G45:G51)</f>
        <v>0</v>
      </c>
      <c r="H44" s="17"/>
      <c r="I44" s="16"/>
    </row>
    <row r="45" spans="2:9" ht="10.5" customHeight="1" x14ac:dyDescent="0.15">
      <c r="B45" s="18">
        <f t="shared" ref="B45:B51" si="11">B44+0.01</f>
        <v>5.01</v>
      </c>
      <c r="C45" s="19" t="s">
        <v>36</v>
      </c>
      <c r="D45" s="23">
        <f>D46+D47+D48+D61</f>
        <v>319.75</v>
      </c>
      <c r="E45" s="21" t="s">
        <v>8</v>
      </c>
      <c r="F45" s="20">
        <v>0</v>
      </c>
      <c r="G45" s="76">
        <f t="shared" ref="G45:G51" si="12">Cantidad*Precio</f>
        <v>0</v>
      </c>
      <c r="H45" s="23"/>
      <c r="I45" s="22"/>
    </row>
    <row r="46" spans="2:9" ht="10.5" customHeight="1" x14ac:dyDescent="0.15">
      <c r="B46" s="18">
        <f t="shared" si="11"/>
        <v>5.0199999999999996</v>
      </c>
      <c r="C46" s="19" t="s">
        <v>37</v>
      </c>
      <c r="D46" s="23">
        <v>33</v>
      </c>
      <c r="E46" s="21" t="s">
        <v>8</v>
      </c>
      <c r="F46" s="20">
        <v>0</v>
      </c>
      <c r="G46" s="76">
        <f t="shared" si="12"/>
        <v>0</v>
      </c>
      <c r="H46" s="23"/>
      <c r="I46" s="22"/>
    </row>
    <row r="47" spans="2:9" ht="10.5" customHeight="1" x14ac:dyDescent="0.15">
      <c r="B47" s="18">
        <f t="shared" si="11"/>
        <v>5.0299999999999994</v>
      </c>
      <c r="C47" s="19" t="s">
        <v>38</v>
      </c>
      <c r="D47" s="23">
        <f>205+50*0.6</f>
        <v>235</v>
      </c>
      <c r="E47" s="21" t="s">
        <v>8</v>
      </c>
      <c r="F47" s="20">
        <v>0</v>
      </c>
      <c r="G47" s="76">
        <f t="shared" si="12"/>
        <v>0</v>
      </c>
      <c r="H47" s="23"/>
      <c r="I47" s="22"/>
    </row>
    <row r="48" spans="2:9" ht="10.5" customHeight="1" x14ac:dyDescent="0.15">
      <c r="B48" s="18">
        <f t="shared" si="11"/>
        <v>5.0399999999999991</v>
      </c>
      <c r="C48" s="19" t="s">
        <v>39</v>
      </c>
      <c r="D48" s="23">
        <f>(D42/0.6)*1.35</f>
        <v>42.750000000000007</v>
      </c>
      <c r="E48" s="21" t="s">
        <v>8</v>
      </c>
      <c r="F48" s="20">
        <v>0</v>
      </c>
      <c r="G48" s="76">
        <f>Cantidad*Precio</f>
        <v>0</v>
      </c>
      <c r="H48" s="23"/>
      <c r="I48" s="22"/>
    </row>
    <row r="49" spans="2:9" ht="10.5" customHeight="1" x14ac:dyDescent="0.15">
      <c r="B49" s="18">
        <f t="shared" si="11"/>
        <v>5.0499999999999989</v>
      </c>
      <c r="C49" s="19" t="s">
        <v>40</v>
      </c>
      <c r="D49" s="23">
        <f>160+40</f>
        <v>200</v>
      </c>
      <c r="E49" s="21" t="s">
        <v>41</v>
      </c>
      <c r="F49" s="20">
        <v>0</v>
      </c>
      <c r="G49" s="76">
        <f t="shared" si="12"/>
        <v>0</v>
      </c>
      <c r="H49" s="23"/>
      <c r="I49" s="22"/>
    </row>
    <row r="50" spans="2:9" ht="10.5" customHeight="1" x14ac:dyDescent="0.15">
      <c r="B50" s="18">
        <f t="shared" si="11"/>
        <v>5.0599999999999987</v>
      </c>
      <c r="C50" s="19" t="s">
        <v>42</v>
      </c>
      <c r="D50" s="23">
        <f>((1.2*2+1.1*2)*4+(1.2*2+0.6*2)+(0.6*4))+((2.1*10)+(1+0.9*3+0.8))+3.7*2</f>
        <v>57.3</v>
      </c>
      <c r="E50" s="21" t="s">
        <v>41</v>
      </c>
      <c r="F50" s="20">
        <v>0</v>
      </c>
      <c r="G50" s="76">
        <f t="shared" si="12"/>
        <v>0</v>
      </c>
      <c r="H50" s="23"/>
      <c r="I50" s="22"/>
    </row>
    <row r="51" spans="2:9" ht="10.5" customHeight="1" thickBot="1" x14ac:dyDescent="0.2">
      <c r="B51" s="18">
        <f t="shared" si="11"/>
        <v>5.0699999999999985</v>
      </c>
      <c r="C51" s="19" t="s">
        <v>43</v>
      </c>
      <c r="D51" s="23">
        <v>5</v>
      </c>
      <c r="E51" s="21" t="s">
        <v>41</v>
      </c>
      <c r="F51" s="20">
        <v>0</v>
      </c>
      <c r="G51" s="76">
        <f t="shared" si="12"/>
        <v>0</v>
      </c>
      <c r="H51" s="23"/>
      <c r="I51" s="22"/>
    </row>
    <row r="52" spans="2:9" ht="12.75" customHeight="1" thickBot="1" x14ac:dyDescent="0.2">
      <c r="B52" s="12">
        <v>6</v>
      </c>
      <c r="C52" s="13" t="s">
        <v>44</v>
      </c>
      <c r="D52" s="14"/>
      <c r="E52" s="14"/>
      <c r="F52" s="15"/>
      <c r="G52" s="75">
        <f>SUBTOTAL(9,G53:G56)</f>
        <v>0</v>
      </c>
      <c r="H52" s="17"/>
      <c r="I52" s="16"/>
    </row>
    <row r="53" spans="2:9" ht="10.5" customHeight="1" x14ac:dyDescent="0.15">
      <c r="B53" s="18">
        <f>B52+0.01</f>
        <v>6.01</v>
      </c>
      <c r="C53" s="19" t="s">
        <v>45</v>
      </c>
      <c r="D53" s="23">
        <v>36</v>
      </c>
      <c r="E53" s="21" t="s">
        <v>8</v>
      </c>
      <c r="F53" s="20">
        <v>0</v>
      </c>
      <c r="G53" s="76">
        <f>Cantidad*Precio</f>
        <v>0</v>
      </c>
      <c r="H53" s="23"/>
      <c r="I53" s="22"/>
    </row>
    <row r="54" spans="2:9" ht="10.5" customHeight="1" x14ac:dyDescent="0.15">
      <c r="B54" s="18">
        <f t="shared" ref="B54:B56" si="13">B53+0.01</f>
        <v>6.02</v>
      </c>
      <c r="C54" s="19" t="s">
        <v>117</v>
      </c>
      <c r="D54" s="23">
        <v>64</v>
      </c>
      <c r="E54" s="21" t="s">
        <v>8</v>
      </c>
      <c r="F54" s="20">
        <v>0</v>
      </c>
      <c r="G54" s="76">
        <f>Cantidad*Precio</f>
        <v>0</v>
      </c>
      <c r="H54" s="23"/>
      <c r="I54" s="22"/>
    </row>
    <row r="55" spans="2:9" ht="10.5" customHeight="1" x14ac:dyDescent="0.15">
      <c r="B55" s="18">
        <f t="shared" si="13"/>
        <v>6.0299999999999994</v>
      </c>
      <c r="C55" s="19" t="s">
        <v>118</v>
      </c>
      <c r="D55" s="23">
        <v>33</v>
      </c>
      <c r="E55" s="21" t="s">
        <v>41</v>
      </c>
      <c r="F55" s="20">
        <v>0</v>
      </c>
      <c r="G55" s="76">
        <f>Cantidad*Precio</f>
        <v>0</v>
      </c>
      <c r="H55" s="23"/>
      <c r="I55" s="22"/>
    </row>
    <row r="56" spans="2:9" ht="10.5" customHeight="1" thickBot="1" x14ac:dyDescent="0.2">
      <c r="B56" s="18">
        <f t="shared" si="13"/>
        <v>6.0399999999999991</v>
      </c>
      <c r="C56" s="19" t="s">
        <v>48</v>
      </c>
      <c r="D56" s="23">
        <v>34</v>
      </c>
      <c r="E56" s="21" t="s">
        <v>41</v>
      </c>
      <c r="F56" s="20">
        <v>0</v>
      </c>
      <c r="G56" s="76">
        <f>Cantidad*Precio</f>
        <v>0</v>
      </c>
      <c r="H56" s="23"/>
      <c r="I56" s="22"/>
    </row>
    <row r="57" spans="2:9" ht="12.75" customHeight="1" thickBot="1" x14ac:dyDescent="0.2">
      <c r="B57" s="12">
        <v>7</v>
      </c>
      <c r="C57" s="13" t="s">
        <v>49</v>
      </c>
      <c r="D57" s="14"/>
      <c r="E57" s="14"/>
      <c r="F57" s="15"/>
      <c r="G57" s="75">
        <f>SUBTOTAL(9,G58:G61)</f>
        <v>0</v>
      </c>
      <c r="H57" s="17"/>
      <c r="I57" s="16"/>
    </row>
    <row r="58" spans="2:9" ht="10.5" customHeight="1" x14ac:dyDescent="0.15">
      <c r="B58" s="18">
        <f>B57+0.01</f>
        <v>7.01</v>
      </c>
      <c r="C58" s="19" t="s">
        <v>50</v>
      </c>
      <c r="D58" s="23">
        <f>D34</f>
        <v>33</v>
      </c>
      <c r="E58" s="21" t="s">
        <v>8</v>
      </c>
      <c r="F58" s="20">
        <v>0</v>
      </c>
      <c r="G58" s="76">
        <f>Cantidad*Precio</f>
        <v>0</v>
      </c>
      <c r="H58" s="23"/>
      <c r="I58" s="22"/>
    </row>
    <row r="59" spans="2:9" ht="10.5" customHeight="1" x14ac:dyDescent="0.15">
      <c r="B59" s="18">
        <f t="shared" ref="B59:B61" si="14">B58+0.01</f>
        <v>7.02</v>
      </c>
      <c r="C59" s="19" t="s">
        <v>51</v>
      </c>
      <c r="D59" s="23">
        <v>40</v>
      </c>
      <c r="E59" s="21" t="s">
        <v>41</v>
      </c>
      <c r="F59" s="20">
        <v>0</v>
      </c>
      <c r="G59" s="76">
        <f>Cantidad*Precio</f>
        <v>0</v>
      </c>
      <c r="H59" s="23"/>
      <c r="I59" s="22"/>
    </row>
    <row r="60" spans="2:9" ht="10.5" customHeight="1" x14ac:dyDescent="0.15">
      <c r="B60" s="18">
        <f t="shared" si="14"/>
        <v>7.0299999999999994</v>
      </c>
      <c r="C60" s="19" t="s">
        <v>52</v>
      </c>
      <c r="D60" s="23">
        <v>33</v>
      </c>
      <c r="E60" s="21" t="s">
        <v>8</v>
      </c>
      <c r="F60" s="20">
        <v>0</v>
      </c>
      <c r="G60" s="76">
        <f>Cantidad*Precio</f>
        <v>0</v>
      </c>
      <c r="H60" s="23"/>
      <c r="I60" s="22"/>
    </row>
    <row r="61" spans="2:9" ht="10.5" customHeight="1" thickBot="1" x14ac:dyDescent="0.2">
      <c r="B61" s="18">
        <f t="shared" si="14"/>
        <v>7.0399999999999991</v>
      </c>
      <c r="C61" s="19" t="s">
        <v>53</v>
      </c>
      <c r="D61" s="23">
        <v>9</v>
      </c>
      <c r="E61" s="21" t="s">
        <v>8</v>
      </c>
      <c r="F61" s="20">
        <v>0</v>
      </c>
      <c r="G61" s="76">
        <f>Cantidad*Precio</f>
        <v>0</v>
      </c>
      <c r="H61" s="23"/>
      <c r="I61" s="22"/>
    </row>
    <row r="62" spans="2:9" ht="12.75" customHeight="1" thickBot="1" x14ac:dyDescent="0.2">
      <c r="B62" s="12">
        <v>8</v>
      </c>
      <c r="C62" s="13" t="s">
        <v>54</v>
      </c>
      <c r="D62" s="14"/>
      <c r="E62" s="14"/>
      <c r="F62" s="15"/>
      <c r="G62" s="75">
        <f>SUBTOTAL(9,G63:G68)</f>
        <v>0</v>
      </c>
      <c r="H62" s="17"/>
      <c r="I62" s="16"/>
    </row>
    <row r="63" spans="2:9" ht="10.5" customHeight="1" x14ac:dyDescent="0.15">
      <c r="B63" s="18">
        <f t="shared" ref="B63:B125" si="15">B62+0.01</f>
        <v>8.01</v>
      </c>
      <c r="C63" s="19" t="s">
        <v>55</v>
      </c>
      <c r="D63" s="23">
        <f>D64+D65</f>
        <v>310.75</v>
      </c>
      <c r="E63" s="21" t="s">
        <v>8</v>
      </c>
      <c r="F63" s="20">
        <v>0</v>
      </c>
      <c r="G63" s="76">
        <f t="shared" ref="G63:G68" si="16">Cantidad*Precio</f>
        <v>0</v>
      </c>
      <c r="H63" s="23"/>
      <c r="I63" s="22"/>
    </row>
    <row r="64" spans="2:9" ht="10.5" customHeight="1" x14ac:dyDescent="0.15">
      <c r="B64" s="18">
        <f t="shared" si="15"/>
        <v>8.02</v>
      </c>
      <c r="C64" s="19" t="s">
        <v>56</v>
      </c>
      <c r="D64" s="23">
        <f>D47+D48</f>
        <v>277.75</v>
      </c>
      <c r="E64" s="21" t="s">
        <v>8</v>
      </c>
      <c r="F64" s="20">
        <v>0</v>
      </c>
      <c r="G64" s="76">
        <f t="shared" si="16"/>
        <v>0</v>
      </c>
      <c r="H64" s="23"/>
      <c r="I64" s="22"/>
    </row>
    <row r="65" spans="2:9" ht="10.5" customHeight="1" x14ac:dyDescent="0.15">
      <c r="B65" s="18">
        <f t="shared" si="15"/>
        <v>8.0299999999999994</v>
      </c>
      <c r="C65" s="19" t="s">
        <v>57</v>
      </c>
      <c r="D65" s="23">
        <f>D46</f>
        <v>33</v>
      </c>
      <c r="E65" s="21" t="s">
        <v>8</v>
      </c>
      <c r="F65" s="20">
        <v>0</v>
      </c>
      <c r="G65" s="76">
        <f t="shared" si="16"/>
        <v>0</v>
      </c>
      <c r="H65" s="23"/>
      <c r="I65" s="22"/>
    </row>
    <row r="66" spans="2:9" ht="10.5" customHeight="1" x14ac:dyDescent="0.15">
      <c r="B66" s="18">
        <f t="shared" si="15"/>
        <v>8.0399999999999991</v>
      </c>
      <c r="C66" s="19" t="s">
        <v>58</v>
      </c>
      <c r="D66" s="23">
        <f>40*2</f>
        <v>80</v>
      </c>
      <c r="E66" s="21" t="s">
        <v>8</v>
      </c>
      <c r="F66" s="20">
        <v>0</v>
      </c>
      <c r="G66" s="76">
        <f t="shared" si="16"/>
        <v>0</v>
      </c>
      <c r="H66" s="23"/>
      <c r="I66" s="22"/>
    </row>
    <row r="67" spans="2:9" ht="10.5" customHeight="1" x14ac:dyDescent="0.15">
      <c r="B67" s="18">
        <f t="shared" si="15"/>
        <v>8.0499999999999989</v>
      </c>
      <c r="C67" s="19" t="s">
        <v>59</v>
      </c>
      <c r="D67" s="23">
        <f>40*1</f>
        <v>40</v>
      </c>
      <c r="E67" s="21" t="s">
        <v>8</v>
      </c>
      <c r="F67" s="20">
        <v>0</v>
      </c>
      <c r="G67" s="76">
        <f t="shared" si="16"/>
        <v>0</v>
      </c>
      <c r="H67" s="23"/>
      <c r="I67" s="22"/>
    </row>
    <row r="68" spans="2:9" ht="10.5" customHeight="1" thickBot="1" x14ac:dyDescent="0.2">
      <c r="B68" s="18">
        <f t="shared" si="15"/>
        <v>8.0599999999999987</v>
      </c>
      <c r="C68" s="19" t="s">
        <v>60</v>
      </c>
      <c r="D68" s="23">
        <f>20*3.2</f>
        <v>64</v>
      </c>
      <c r="E68" s="21" t="s">
        <v>8</v>
      </c>
      <c r="F68" s="20">
        <v>0</v>
      </c>
      <c r="G68" s="76">
        <f t="shared" si="16"/>
        <v>0</v>
      </c>
      <c r="H68" s="23"/>
      <c r="I68" s="22"/>
    </row>
    <row r="69" spans="2:9" ht="12.75" customHeight="1" thickBot="1" x14ac:dyDescent="0.2">
      <c r="B69" s="12">
        <v>9</v>
      </c>
      <c r="C69" s="13" t="s">
        <v>61</v>
      </c>
      <c r="D69" s="14"/>
      <c r="E69" s="14"/>
      <c r="F69" s="15"/>
      <c r="G69" s="75">
        <f>SUBTOTAL(9,G70:G81)</f>
        <v>0</v>
      </c>
      <c r="H69" s="17"/>
      <c r="I69" s="16"/>
    </row>
    <row r="70" spans="2:9" ht="10.5" customHeight="1" x14ac:dyDescent="0.15">
      <c r="B70" s="18">
        <f t="shared" si="15"/>
        <v>9.01</v>
      </c>
      <c r="C70" s="19" t="s">
        <v>62</v>
      </c>
      <c r="D70" s="23">
        <v>1</v>
      </c>
      <c r="E70" s="21" t="s">
        <v>12</v>
      </c>
      <c r="F70" s="20">
        <v>0</v>
      </c>
      <c r="G70" s="76">
        <f t="shared" ref="G70:G81" si="17">Cantidad*Precio</f>
        <v>0</v>
      </c>
      <c r="H70" s="23"/>
      <c r="I70" s="22"/>
    </row>
    <row r="71" spans="2:9" ht="10.5" customHeight="1" x14ac:dyDescent="0.15">
      <c r="B71" s="18">
        <f t="shared" si="15"/>
        <v>9.02</v>
      </c>
      <c r="C71" s="19" t="s">
        <v>63</v>
      </c>
      <c r="D71" s="23">
        <v>1</v>
      </c>
      <c r="E71" s="21" t="s">
        <v>12</v>
      </c>
      <c r="F71" s="20">
        <v>0</v>
      </c>
      <c r="G71" s="76">
        <f t="shared" si="17"/>
        <v>0</v>
      </c>
      <c r="H71" s="23"/>
      <c r="I71" s="22"/>
    </row>
    <row r="72" spans="2:9" ht="10.5" customHeight="1" x14ac:dyDescent="0.15">
      <c r="B72" s="18">
        <f t="shared" si="15"/>
        <v>9.0299999999999994</v>
      </c>
      <c r="C72" s="19" t="s">
        <v>64</v>
      </c>
      <c r="D72" s="23">
        <v>2</v>
      </c>
      <c r="E72" s="21" t="s">
        <v>12</v>
      </c>
      <c r="F72" s="20">
        <v>0</v>
      </c>
      <c r="G72" s="76">
        <f t="shared" si="17"/>
        <v>0</v>
      </c>
      <c r="H72" s="23"/>
      <c r="I72" s="22"/>
    </row>
    <row r="73" spans="2:9" ht="10.5" customHeight="1" x14ac:dyDescent="0.15">
      <c r="B73" s="18">
        <f t="shared" si="15"/>
        <v>9.0399999999999991</v>
      </c>
      <c r="C73" s="19" t="s">
        <v>65</v>
      </c>
      <c r="D73" s="23">
        <v>12</v>
      </c>
      <c r="E73" s="21" t="s">
        <v>41</v>
      </c>
      <c r="F73" s="20">
        <v>0</v>
      </c>
      <c r="G73" s="76">
        <f t="shared" si="17"/>
        <v>0</v>
      </c>
      <c r="H73" s="23"/>
      <c r="I73" s="22"/>
    </row>
    <row r="74" spans="2:9" ht="10.5" customHeight="1" x14ac:dyDescent="0.15">
      <c r="B74" s="18">
        <f t="shared" si="15"/>
        <v>9.0499999999999989</v>
      </c>
      <c r="C74" s="19" t="s">
        <v>66</v>
      </c>
      <c r="D74" s="23">
        <v>1</v>
      </c>
      <c r="E74" s="21" t="s">
        <v>12</v>
      </c>
      <c r="F74" s="20">
        <v>0</v>
      </c>
      <c r="G74" s="76">
        <f t="shared" si="17"/>
        <v>0</v>
      </c>
      <c r="H74" s="23"/>
      <c r="I74" s="22"/>
    </row>
    <row r="75" spans="2:9" ht="10.5" customHeight="1" x14ac:dyDescent="0.15">
      <c r="B75" s="18">
        <f t="shared" si="15"/>
        <v>9.0599999999999987</v>
      </c>
      <c r="C75" s="19" t="s">
        <v>67</v>
      </c>
      <c r="D75" s="23">
        <v>2.8</v>
      </c>
      <c r="E75" s="21" t="s">
        <v>41</v>
      </c>
      <c r="F75" s="20">
        <v>0</v>
      </c>
      <c r="G75" s="76">
        <f t="shared" si="17"/>
        <v>0</v>
      </c>
      <c r="H75" s="23"/>
      <c r="I75" s="22"/>
    </row>
    <row r="76" spans="2:9" ht="10.5" customHeight="1" x14ac:dyDescent="0.15">
      <c r="B76" s="18">
        <f t="shared" si="15"/>
        <v>9.0699999999999985</v>
      </c>
      <c r="C76" s="19" t="s">
        <v>68</v>
      </c>
      <c r="D76" s="23">
        <v>1</v>
      </c>
      <c r="E76" s="21" t="s">
        <v>12</v>
      </c>
      <c r="F76" s="20">
        <v>0</v>
      </c>
      <c r="G76" s="76">
        <f t="shared" si="17"/>
        <v>0</v>
      </c>
      <c r="H76" s="23"/>
      <c r="I76" s="22"/>
    </row>
    <row r="77" spans="2:9" ht="10.5" customHeight="1" x14ac:dyDescent="0.15">
      <c r="B77" s="18">
        <f t="shared" si="15"/>
        <v>9.0799999999999983</v>
      </c>
      <c r="C77" s="19" t="s">
        <v>69</v>
      </c>
      <c r="D77" s="23">
        <f>ROUNDUP(1+D81/20,0)</f>
        <v>3</v>
      </c>
      <c r="E77" s="21" t="s">
        <v>12</v>
      </c>
      <c r="F77" s="20">
        <v>0</v>
      </c>
      <c r="G77" s="76">
        <f t="shared" si="17"/>
        <v>0</v>
      </c>
      <c r="H77" s="23"/>
      <c r="I77" s="22"/>
    </row>
    <row r="78" spans="2:9" ht="10.5" customHeight="1" x14ac:dyDescent="0.15">
      <c r="B78" s="18">
        <f t="shared" si="15"/>
        <v>9.0899999999999981</v>
      </c>
      <c r="C78" s="19" t="s">
        <v>121</v>
      </c>
      <c r="D78" s="23">
        <v>60</v>
      </c>
      <c r="E78" s="21" t="s">
        <v>122</v>
      </c>
      <c r="F78" s="20">
        <v>0</v>
      </c>
      <c r="G78" s="76">
        <f t="shared" ref="G78:G79" si="18">Cantidad*Precio</f>
        <v>0</v>
      </c>
      <c r="H78" s="23"/>
      <c r="I78" s="22"/>
    </row>
    <row r="79" spans="2:9" ht="10.5" customHeight="1" x14ac:dyDescent="0.15">
      <c r="B79" s="18">
        <f t="shared" si="15"/>
        <v>9.0999999999999979</v>
      </c>
      <c r="C79" s="19" t="s">
        <v>123</v>
      </c>
      <c r="D79" s="23">
        <v>1</v>
      </c>
      <c r="E79" s="21" t="s">
        <v>12</v>
      </c>
      <c r="F79" s="20">
        <v>0</v>
      </c>
      <c r="G79" s="76">
        <f t="shared" si="18"/>
        <v>0</v>
      </c>
      <c r="H79" s="23"/>
      <c r="I79" s="22"/>
    </row>
    <row r="80" spans="2:9" ht="10.5" customHeight="1" x14ac:dyDescent="0.15">
      <c r="B80" s="18">
        <f t="shared" si="15"/>
        <v>9.1099999999999977</v>
      </c>
      <c r="C80" s="19" t="s">
        <v>70</v>
      </c>
      <c r="D80" s="23">
        <v>40</v>
      </c>
      <c r="E80" s="21" t="s">
        <v>41</v>
      </c>
      <c r="F80" s="20">
        <v>0</v>
      </c>
      <c r="G80" s="76">
        <f t="shared" si="17"/>
        <v>0</v>
      </c>
      <c r="H80" s="23"/>
      <c r="I80" s="22"/>
    </row>
    <row r="81" spans="2:9" ht="10.5" customHeight="1" thickBot="1" x14ac:dyDescent="0.2">
      <c r="B81" s="18">
        <f t="shared" si="15"/>
        <v>9.1199999999999974</v>
      </c>
      <c r="C81" s="19" t="s">
        <v>71</v>
      </c>
      <c r="D81" s="23">
        <v>40</v>
      </c>
      <c r="E81" s="21" t="s">
        <v>41</v>
      </c>
      <c r="F81" s="20">
        <v>0</v>
      </c>
      <c r="G81" s="76">
        <f t="shared" si="17"/>
        <v>0</v>
      </c>
      <c r="H81" s="23"/>
      <c r="I81" s="22"/>
    </row>
    <row r="82" spans="2:9" ht="12.75" customHeight="1" thickBot="1" x14ac:dyDescent="0.2">
      <c r="B82" s="12">
        <v>10</v>
      </c>
      <c r="C82" s="13" t="s">
        <v>72</v>
      </c>
      <c r="D82" s="14"/>
      <c r="E82" s="14"/>
      <c r="F82" s="15"/>
      <c r="G82" s="75">
        <f>SUBTOTAL(9,G83:G94)</f>
        <v>0</v>
      </c>
      <c r="H82" s="17"/>
      <c r="I82" s="16"/>
    </row>
    <row r="83" spans="2:9" ht="10.5" customHeight="1" x14ac:dyDescent="0.15">
      <c r="B83" s="18">
        <f t="shared" ref="B83:B86" si="19">B82+0.01</f>
        <v>10.01</v>
      </c>
      <c r="C83" s="19" t="s">
        <v>128</v>
      </c>
      <c r="D83" s="23">
        <v>1</v>
      </c>
      <c r="E83" s="21" t="s">
        <v>12</v>
      </c>
      <c r="F83" s="20">
        <v>0</v>
      </c>
      <c r="G83" s="76">
        <f t="shared" ref="G83:G86" si="20">Cantidad*Precio</f>
        <v>0</v>
      </c>
      <c r="H83" s="23"/>
      <c r="I83" s="22"/>
    </row>
    <row r="84" spans="2:9" ht="10.5" customHeight="1" x14ac:dyDescent="0.15">
      <c r="B84" s="18">
        <f t="shared" si="19"/>
        <v>10.02</v>
      </c>
      <c r="C84" s="19" t="s">
        <v>73</v>
      </c>
      <c r="D84" s="23">
        <v>2</v>
      </c>
      <c r="E84" s="21" t="s">
        <v>12</v>
      </c>
      <c r="F84" s="20">
        <v>0</v>
      </c>
      <c r="G84" s="76">
        <f t="shared" si="20"/>
        <v>0</v>
      </c>
      <c r="H84" s="23"/>
      <c r="I84" s="22"/>
    </row>
    <row r="85" spans="2:9" ht="10.5" customHeight="1" x14ac:dyDescent="0.15">
      <c r="B85" s="18">
        <f t="shared" si="19"/>
        <v>10.029999999999999</v>
      </c>
      <c r="C85" s="19" t="s">
        <v>74</v>
      </c>
      <c r="D85" s="23">
        <v>4</v>
      </c>
      <c r="E85" s="21" t="s">
        <v>12</v>
      </c>
      <c r="F85" s="20">
        <v>0</v>
      </c>
      <c r="G85" s="76">
        <f t="shared" si="20"/>
        <v>0</v>
      </c>
      <c r="H85" s="23"/>
      <c r="I85" s="22"/>
    </row>
    <row r="86" spans="2:9" ht="10.5" customHeight="1" x14ac:dyDescent="0.15">
      <c r="B86" s="18">
        <f t="shared" si="19"/>
        <v>10.039999999999999</v>
      </c>
      <c r="C86" s="19" t="s">
        <v>129</v>
      </c>
      <c r="D86" s="23">
        <v>4</v>
      </c>
      <c r="E86" s="21" t="s">
        <v>12</v>
      </c>
      <c r="F86" s="20">
        <v>0</v>
      </c>
      <c r="G86" s="76">
        <f t="shared" si="20"/>
        <v>0</v>
      </c>
      <c r="H86" s="23"/>
      <c r="I86" s="22"/>
    </row>
    <row r="87" spans="2:9" ht="10.5" customHeight="1" x14ac:dyDescent="0.15">
      <c r="B87" s="18">
        <f t="shared" si="15"/>
        <v>10.049999999999999</v>
      </c>
      <c r="C87" s="19" t="s">
        <v>75</v>
      </c>
      <c r="D87" s="23">
        <v>3</v>
      </c>
      <c r="E87" s="21" t="s">
        <v>12</v>
      </c>
      <c r="F87" s="20">
        <v>0</v>
      </c>
      <c r="G87" s="76">
        <f t="shared" ref="G87:G94" si="21">Cantidad*Precio</f>
        <v>0</v>
      </c>
      <c r="H87" s="23"/>
      <c r="I87" s="22"/>
    </row>
    <row r="88" spans="2:9" ht="10.5" customHeight="1" x14ac:dyDescent="0.15">
      <c r="B88" s="18">
        <f t="shared" si="15"/>
        <v>10.059999999999999</v>
      </c>
      <c r="C88" s="19" t="s">
        <v>76</v>
      </c>
      <c r="D88" s="23">
        <v>1</v>
      </c>
      <c r="E88" s="21" t="s">
        <v>12</v>
      </c>
      <c r="F88" s="20">
        <v>0</v>
      </c>
      <c r="G88" s="76">
        <f t="shared" si="21"/>
        <v>0</v>
      </c>
      <c r="H88" s="23"/>
      <c r="I88" s="22"/>
    </row>
    <row r="89" spans="2:9" ht="10.5" customHeight="1" x14ac:dyDescent="0.15">
      <c r="B89" s="18">
        <f t="shared" si="15"/>
        <v>10.069999999999999</v>
      </c>
      <c r="C89" s="19" t="s">
        <v>77</v>
      </c>
      <c r="D89" s="23">
        <v>5</v>
      </c>
      <c r="E89" s="21" t="s">
        <v>12</v>
      </c>
      <c r="F89" s="20">
        <v>0</v>
      </c>
      <c r="G89" s="76">
        <f t="shared" si="21"/>
        <v>0</v>
      </c>
      <c r="H89" s="23"/>
      <c r="I89" s="22"/>
    </row>
    <row r="90" spans="2:9" ht="10.5" customHeight="1" x14ac:dyDescent="0.15">
      <c r="B90" s="18">
        <f t="shared" si="15"/>
        <v>10.079999999999998</v>
      </c>
      <c r="C90" s="19" t="s">
        <v>78</v>
      </c>
      <c r="D90" s="23">
        <v>2</v>
      </c>
      <c r="E90" s="21" t="s">
        <v>12</v>
      </c>
      <c r="F90" s="20">
        <v>0</v>
      </c>
      <c r="G90" s="76">
        <f t="shared" si="21"/>
        <v>0</v>
      </c>
      <c r="H90" s="23"/>
      <c r="I90" s="22"/>
    </row>
    <row r="91" spans="2:9" ht="10.5" customHeight="1" x14ac:dyDescent="0.15">
      <c r="B91" s="18">
        <f t="shared" si="15"/>
        <v>10.089999999999998</v>
      </c>
      <c r="C91" s="19" t="s">
        <v>79</v>
      </c>
      <c r="D91" s="23">
        <v>2</v>
      </c>
      <c r="E91" s="21" t="s">
        <v>12</v>
      </c>
      <c r="F91" s="20">
        <v>0</v>
      </c>
      <c r="G91" s="76">
        <f t="shared" si="21"/>
        <v>0</v>
      </c>
      <c r="H91" s="23"/>
      <c r="I91" s="22"/>
    </row>
    <row r="92" spans="2:9" ht="10.5" customHeight="1" x14ac:dyDescent="0.15">
      <c r="B92" s="18">
        <f t="shared" si="15"/>
        <v>10.099999999999998</v>
      </c>
      <c r="C92" s="19" t="s">
        <v>80</v>
      </c>
      <c r="D92" s="23">
        <v>1</v>
      </c>
      <c r="E92" s="21" t="s">
        <v>12</v>
      </c>
      <c r="F92" s="20">
        <v>0</v>
      </c>
      <c r="G92" s="76">
        <f t="shared" si="21"/>
        <v>0</v>
      </c>
      <c r="H92" s="23"/>
      <c r="I92" s="22"/>
    </row>
    <row r="93" spans="2:9" ht="10.5" customHeight="1" x14ac:dyDescent="0.15">
      <c r="B93" s="18">
        <f t="shared" si="15"/>
        <v>10.109999999999998</v>
      </c>
      <c r="C93" s="19" t="s">
        <v>81</v>
      </c>
      <c r="D93" s="23">
        <f>ROUNDUP(1+D94/20,0)</f>
        <v>4</v>
      </c>
      <c r="E93" s="21" t="s">
        <v>12</v>
      </c>
      <c r="F93" s="20">
        <v>0</v>
      </c>
      <c r="G93" s="76">
        <f t="shared" si="21"/>
        <v>0</v>
      </c>
      <c r="H93" s="23"/>
      <c r="I93" s="22"/>
    </row>
    <row r="94" spans="2:9" ht="10.5" customHeight="1" thickBot="1" x14ac:dyDescent="0.2">
      <c r="B94" s="18">
        <f t="shared" si="15"/>
        <v>10.119999999999997</v>
      </c>
      <c r="C94" s="19" t="s">
        <v>82</v>
      </c>
      <c r="D94" s="23">
        <v>60</v>
      </c>
      <c r="E94" s="21" t="s">
        <v>41</v>
      </c>
      <c r="F94" s="20">
        <v>0</v>
      </c>
      <c r="G94" s="76">
        <f t="shared" si="21"/>
        <v>0</v>
      </c>
      <c r="H94" s="23"/>
      <c r="I94" s="22"/>
    </row>
    <row r="95" spans="2:9" ht="12.75" customHeight="1" thickBot="1" x14ac:dyDescent="0.2">
      <c r="B95" s="12">
        <v>11</v>
      </c>
      <c r="C95" s="13" t="s">
        <v>83</v>
      </c>
      <c r="D95" s="14"/>
      <c r="E95" s="14"/>
      <c r="F95" s="15"/>
      <c r="G95" s="75">
        <f>SUBTOTAL(9,G96:G100)</f>
        <v>0</v>
      </c>
      <c r="H95" s="17"/>
      <c r="I95" s="16"/>
    </row>
    <row r="96" spans="2:9" ht="10.5" customHeight="1" x14ac:dyDescent="0.15">
      <c r="B96" s="18">
        <f t="shared" ref="B96" si="22">B95+0.01</f>
        <v>11.01</v>
      </c>
      <c r="C96" s="19" t="s">
        <v>138</v>
      </c>
      <c r="D96" s="89">
        <v>1</v>
      </c>
      <c r="E96" s="21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x14ac:dyDescent="0.15">
      <c r="B97" s="18">
        <f>B96+0.01</f>
        <v>11.02</v>
      </c>
      <c r="C97" s="19" t="s">
        <v>139</v>
      </c>
      <c r="D97" s="89">
        <v>3</v>
      </c>
      <c r="E97" s="21" t="s">
        <v>12</v>
      </c>
      <c r="F97" s="89">
        <v>0</v>
      </c>
      <c r="G97" s="90">
        <f>Cantidad*Precio</f>
        <v>0</v>
      </c>
      <c r="H97" s="89"/>
      <c r="I97" s="91"/>
    </row>
    <row r="98" spans="2:9" ht="10.5" customHeight="1" x14ac:dyDescent="0.15">
      <c r="B98" s="18">
        <f>B97+0.01</f>
        <v>11.03</v>
      </c>
      <c r="C98" s="19" t="s">
        <v>140</v>
      </c>
      <c r="D98" s="89">
        <v>1</v>
      </c>
      <c r="E98" s="21" t="s">
        <v>12</v>
      </c>
      <c r="F98" s="89">
        <v>0</v>
      </c>
      <c r="G98" s="90">
        <f>Cantidad*Precio</f>
        <v>0</v>
      </c>
      <c r="H98" s="89"/>
      <c r="I98" s="91"/>
    </row>
    <row r="99" spans="2:9" ht="10.5" customHeight="1" x14ac:dyDescent="0.15">
      <c r="B99" s="18">
        <f>B98+0.01</f>
        <v>11.04</v>
      </c>
      <c r="C99" s="19" t="s">
        <v>141</v>
      </c>
      <c r="D99" s="89">
        <v>1</v>
      </c>
      <c r="E99" s="21" t="s">
        <v>12</v>
      </c>
      <c r="F99" s="89">
        <v>0</v>
      </c>
      <c r="G99" s="90">
        <f>Cantidad*Precio</f>
        <v>0</v>
      </c>
      <c r="H99" s="89"/>
      <c r="I99" s="91"/>
    </row>
    <row r="100" spans="2:9" ht="10.5" customHeight="1" thickBot="1" x14ac:dyDescent="0.2">
      <c r="B100" s="18">
        <f>B99+0.01</f>
        <v>11.049999999999999</v>
      </c>
      <c r="C100" s="19" t="s">
        <v>142</v>
      </c>
      <c r="D100" s="89">
        <v>1</v>
      </c>
      <c r="E100" s="21" t="s">
        <v>12</v>
      </c>
      <c r="F100" s="89">
        <v>0</v>
      </c>
      <c r="G100" s="90">
        <f>Cantidad*Precio</f>
        <v>0</v>
      </c>
      <c r="H100" s="89"/>
      <c r="I100" s="91"/>
    </row>
    <row r="101" spans="2:9" ht="12.75" customHeight="1" thickBot="1" x14ac:dyDescent="0.2">
      <c r="B101" s="12">
        <v>12</v>
      </c>
      <c r="C101" s="13" t="s">
        <v>84</v>
      </c>
      <c r="D101" s="14"/>
      <c r="E101" s="14"/>
      <c r="F101" s="15"/>
      <c r="G101" s="75">
        <f>SUBTOTAL(9,G102:G105)</f>
        <v>0</v>
      </c>
      <c r="H101" s="17"/>
      <c r="I101" s="16"/>
    </row>
    <row r="102" spans="2:9" ht="10.5" customHeight="1" x14ac:dyDescent="0.15">
      <c r="B102" s="18">
        <f t="shared" ref="B102:B105" si="23">B101+0.01</f>
        <v>12.01</v>
      </c>
      <c r="C102" s="19" t="s">
        <v>130</v>
      </c>
      <c r="D102" s="89">
        <v>4</v>
      </c>
      <c r="E102" s="21" t="s">
        <v>12</v>
      </c>
      <c r="F102" s="89">
        <v>0</v>
      </c>
      <c r="G102" s="90">
        <f>Cantidad*Precio</f>
        <v>0</v>
      </c>
      <c r="H102" s="89"/>
      <c r="I102" s="91"/>
    </row>
    <row r="103" spans="2:9" ht="10.5" customHeight="1" x14ac:dyDescent="0.15">
      <c r="B103" s="18">
        <f t="shared" si="23"/>
        <v>12.02</v>
      </c>
      <c r="C103" s="19" t="s">
        <v>131</v>
      </c>
      <c r="D103" s="89">
        <v>1</v>
      </c>
      <c r="E103" s="21" t="s">
        <v>12</v>
      </c>
      <c r="F103" s="89">
        <v>0</v>
      </c>
      <c r="G103" s="90">
        <f>Cantidad*Precio</f>
        <v>0</v>
      </c>
      <c r="H103" s="89"/>
      <c r="I103" s="91"/>
    </row>
    <row r="104" spans="2:9" ht="10.5" customHeight="1" x14ac:dyDescent="0.15">
      <c r="B104" s="18">
        <f t="shared" si="23"/>
        <v>12.03</v>
      </c>
      <c r="C104" s="19" t="s">
        <v>132</v>
      </c>
      <c r="D104" s="89">
        <v>1</v>
      </c>
      <c r="E104" s="21" t="s">
        <v>12</v>
      </c>
      <c r="F104" s="89">
        <v>0</v>
      </c>
      <c r="G104" s="90">
        <f>Cantidad*Precio</f>
        <v>0</v>
      </c>
      <c r="H104" s="89"/>
      <c r="I104" s="91"/>
    </row>
    <row r="105" spans="2:9" ht="10.5" customHeight="1" thickBot="1" x14ac:dyDescent="0.2">
      <c r="B105" s="18">
        <f t="shared" si="23"/>
        <v>12.04</v>
      </c>
      <c r="C105" s="19" t="s">
        <v>85</v>
      </c>
      <c r="D105" s="89">
        <v>1</v>
      </c>
      <c r="E105" s="21" t="s">
        <v>12</v>
      </c>
      <c r="F105" s="89">
        <v>0</v>
      </c>
      <c r="G105" s="90">
        <f>Cantidad*Precio</f>
        <v>0</v>
      </c>
      <c r="H105" s="89"/>
      <c r="I105" s="91"/>
    </row>
    <row r="106" spans="2:9" ht="12.75" customHeight="1" thickBot="1" x14ac:dyDescent="0.2">
      <c r="B106" s="12">
        <v>13</v>
      </c>
      <c r="C106" s="13" t="s">
        <v>86</v>
      </c>
      <c r="D106" s="14"/>
      <c r="E106" s="14"/>
      <c r="F106" s="15"/>
      <c r="G106" s="75">
        <f>SUBTOTAL(9,G107:G107)</f>
        <v>0</v>
      </c>
      <c r="H106" s="17"/>
      <c r="I106" s="16"/>
    </row>
    <row r="107" spans="2:9" s="83" customFormat="1" ht="18.75" thickBot="1" x14ac:dyDescent="0.25">
      <c r="B107" s="18">
        <f t="shared" si="15"/>
        <v>13.01</v>
      </c>
      <c r="C107" s="82" t="s">
        <v>124</v>
      </c>
      <c r="D107" s="84">
        <v>70</v>
      </c>
      <c r="E107" s="85" t="s">
        <v>87</v>
      </c>
      <c r="F107" s="86">
        <v>0</v>
      </c>
      <c r="G107" s="87">
        <f>Cantidad*Precio</f>
        <v>0</v>
      </c>
      <c r="H107" s="84"/>
      <c r="I107" s="88"/>
    </row>
    <row r="108" spans="2:9" ht="12.75" customHeight="1" thickBot="1" x14ac:dyDescent="0.2">
      <c r="B108" s="12">
        <v>14</v>
      </c>
      <c r="C108" s="13" t="s">
        <v>88</v>
      </c>
      <c r="D108" s="14"/>
      <c r="E108" s="14"/>
      <c r="F108" s="15"/>
      <c r="G108" s="75">
        <f>SUBTOTAL(9,G109:G125)</f>
        <v>0</v>
      </c>
      <c r="H108" s="17"/>
      <c r="I108" s="16"/>
    </row>
    <row r="109" spans="2:9" ht="10.5" customHeight="1" x14ac:dyDescent="0.15">
      <c r="B109" s="18">
        <f t="shared" ref="B109:B111" si="24">B108+0.01</f>
        <v>14.01</v>
      </c>
      <c r="C109" s="19" t="s">
        <v>150</v>
      </c>
      <c r="D109" s="89">
        <v>1</v>
      </c>
      <c r="E109" s="21" t="s">
        <v>12</v>
      </c>
      <c r="F109" s="89">
        <v>0</v>
      </c>
      <c r="G109" s="90">
        <f>Cantidad*Precio</f>
        <v>0</v>
      </c>
      <c r="H109" s="89"/>
      <c r="I109" s="91"/>
    </row>
    <row r="110" spans="2:9" ht="10.5" customHeight="1" x14ac:dyDescent="0.15">
      <c r="B110" s="18">
        <f t="shared" si="24"/>
        <v>14.02</v>
      </c>
      <c r="C110" s="19" t="s">
        <v>151</v>
      </c>
      <c r="D110" s="89">
        <v>1</v>
      </c>
      <c r="E110" s="21" t="s">
        <v>12</v>
      </c>
      <c r="F110" s="89">
        <v>0</v>
      </c>
      <c r="G110" s="90">
        <f>Cantidad*Precio</f>
        <v>0</v>
      </c>
      <c r="H110" s="89"/>
      <c r="I110" s="91"/>
    </row>
    <row r="111" spans="2:9" ht="10.5" customHeight="1" x14ac:dyDescent="0.15">
      <c r="B111" s="18">
        <f t="shared" si="24"/>
        <v>14.03</v>
      </c>
      <c r="C111" s="19" t="s">
        <v>90</v>
      </c>
      <c r="D111" s="23">
        <v>1</v>
      </c>
      <c r="E111" s="21" t="s">
        <v>12</v>
      </c>
      <c r="F111" s="20">
        <v>0</v>
      </c>
      <c r="G111" s="76">
        <f t="shared" ref="G111:G125" si="25">Cantidad*Precio</f>
        <v>0</v>
      </c>
      <c r="H111" s="23"/>
      <c r="I111" s="22"/>
    </row>
    <row r="112" spans="2:9" ht="10.5" customHeight="1" x14ac:dyDescent="0.15">
      <c r="B112" s="18">
        <f t="shared" si="15"/>
        <v>14.04</v>
      </c>
      <c r="C112" s="19" t="s">
        <v>146</v>
      </c>
      <c r="D112" s="89">
        <v>30</v>
      </c>
      <c r="E112" s="21" t="s">
        <v>41</v>
      </c>
      <c r="F112" s="89">
        <v>0</v>
      </c>
      <c r="G112" s="90">
        <f>Cantidad*Precio</f>
        <v>0</v>
      </c>
      <c r="H112" s="89"/>
      <c r="I112" s="91"/>
    </row>
    <row r="113" spans="2:9" ht="10.5" customHeight="1" x14ac:dyDescent="0.15">
      <c r="B113" s="18">
        <f t="shared" si="15"/>
        <v>14.049999999999999</v>
      </c>
      <c r="C113" s="19" t="s">
        <v>147</v>
      </c>
      <c r="D113" s="89">
        <v>30</v>
      </c>
      <c r="E113" s="21" t="s">
        <v>41</v>
      </c>
      <c r="F113" s="89">
        <v>0</v>
      </c>
      <c r="G113" s="90">
        <f>Cantidad*Precio</f>
        <v>0</v>
      </c>
      <c r="H113" s="89"/>
      <c r="I113" s="91"/>
    </row>
    <row r="114" spans="2:9" ht="10.5" customHeight="1" x14ac:dyDescent="0.15">
      <c r="B114" s="18">
        <f t="shared" si="15"/>
        <v>14.059999999999999</v>
      </c>
      <c r="C114" s="19" t="s">
        <v>144</v>
      </c>
      <c r="D114" s="23">
        <v>2</v>
      </c>
      <c r="E114" s="21" t="s">
        <v>12</v>
      </c>
      <c r="F114" s="20">
        <v>0</v>
      </c>
      <c r="G114" s="76">
        <f t="shared" si="25"/>
        <v>0</v>
      </c>
      <c r="H114" s="23"/>
      <c r="I114" s="22"/>
    </row>
    <row r="115" spans="2:9" ht="10.5" customHeight="1" x14ac:dyDescent="0.15">
      <c r="B115" s="18">
        <f t="shared" si="15"/>
        <v>14.069999999999999</v>
      </c>
      <c r="C115" s="19" t="s">
        <v>91</v>
      </c>
      <c r="D115" s="23">
        <v>1</v>
      </c>
      <c r="E115" s="21" t="s">
        <v>12</v>
      </c>
      <c r="F115" s="20">
        <v>0</v>
      </c>
      <c r="G115" s="76">
        <f t="shared" si="25"/>
        <v>0</v>
      </c>
      <c r="H115" s="23"/>
      <c r="I115" s="22"/>
    </row>
    <row r="116" spans="2:9" ht="10.5" customHeight="1" x14ac:dyDescent="0.15">
      <c r="B116" s="18">
        <f t="shared" si="15"/>
        <v>14.079999999999998</v>
      </c>
      <c r="C116" s="19" t="s">
        <v>92</v>
      </c>
      <c r="D116" s="23">
        <v>1</v>
      </c>
      <c r="E116" s="21" t="s">
        <v>12</v>
      </c>
      <c r="F116" s="20">
        <v>0</v>
      </c>
      <c r="G116" s="76">
        <f t="shared" si="25"/>
        <v>0</v>
      </c>
      <c r="H116" s="23"/>
      <c r="I116" s="22"/>
    </row>
    <row r="117" spans="2:9" ht="10.5" customHeight="1" x14ac:dyDescent="0.15">
      <c r="B117" s="18">
        <f t="shared" si="15"/>
        <v>14.089999999999998</v>
      </c>
      <c r="C117" s="19" t="s">
        <v>93</v>
      </c>
      <c r="D117" s="23">
        <f>D116</f>
        <v>1</v>
      </c>
      <c r="E117" s="21" t="s">
        <v>12</v>
      </c>
      <c r="F117" s="20">
        <v>0</v>
      </c>
      <c r="G117" s="76">
        <f t="shared" si="25"/>
        <v>0</v>
      </c>
      <c r="H117" s="23"/>
      <c r="I117" s="22"/>
    </row>
    <row r="118" spans="2:9" ht="10.5" customHeight="1" x14ac:dyDescent="0.15">
      <c r="B118" s="18">
        <f t="shared" si="15"/>
        <v>14.099999999999998</v>
      </c>
      <c r="C118" s="19" t="s">
        <v>137</v>
      </c>
      <c r="D118" s="89">
        <v>2</v>
      </c>
      <c r="E118" s="21" t="s">
        <v>12</v>
      </c>
      <c r="F118" s="89">
        <v>0</v>
      </c>
      <c r="G118" s="90">
        <f t="shared" ref="G118:G119" si="26">Cantidad*Precio</f>
        <v>0</v>
      </c>
      <c r="H118" s="89"/>
      <c r="I118" s="91"/>
    </row>
    <row r="119" spans="2:9" ht="10.5" customHeight="1" x14ac:dyDescent="0.15">
      <c r="B119" s="18">
        <f t="shared" si="15"/>
        <v>14.109999999999998</v>
      </c>
      <c r="C119" s="19" t="s">
        <v>133</v>
      </c>
      <c r="D119" s="89">
        <v>4</v>
      </c>
      <c r="E119" s="21" t="s">
        <v>12</v>
      </c>
      <c r="F119" s="89">
        <v>0</v>
      </c>
      <c r="G119" s="90">
        <f t="shared" si="26"/>
        <v>0</v>
      </c>
      <c r="H119" s="89"/>
      <c r="I119" s="91"/>
    </row>
    <row r="120" spans="2:9" ht="10.5" customHeight="1" x14ac:dyDescent="0.15">
      <c r="B120" s="18">
        <f t="shared" si="15"/>
        <v>14.119999999999997</v>
      </c>
      <c r="C120" s="19" t="s">
        <v>94</v>
      </c>
      <c r="D120" s="23">
        <v>2</v>
      </c>
      <c r="E120" s="21" t="s">
        <v>12</v>
      </c>
      <c r="F120" s="20">
        <v>0</v>
      </c>
      <c r="G120" s="76">
        <f t="shared" si="25"/>
        <v>0</v>
      </c>
      <c r="H120" s="23"/>
      <c r="I120" s="22"/>
    </row>
    <row r="121" spans="2:9" ht="10.5" customHeight="1" x14ac:dyDescent="0.15">
      <c r="B121" s="18">
        <f t="shared" si="15"/>
        <v>14.129999999999997</v>
      </c>
      <c r="C121" s="19" t="s">
        <v>143</v>
      </c>
      <c r="D121" s="23">
        <v>1</v>
      </c>
      <c r="E121" s="21" t="s">
        <v>12</v>
      </c>
      <c r="F121" s="20">
        <v>0</v>
      </c>
      <c r="G121" s="76">
        <f t="shared" si="25"/>
        <v>0</v>
      </c>
      <c r="H121" s="23"/>
      <c r="I121" s="22"/>
    </row>
    <row r="122" spans="2:9" ht="10.5" customHeight="1" x14ac:dyDescent="0.15">
      <c r="B122" s="18">
        <f t="shared" si="15"/>
        <v>14.139999999999997</v>
      </c>
      <c r="C122" s="19" t="s">
        <v>119</v>
      </c>
      <c r="D122" s="23">
        <v>1</v>
      </c>
      <c r="E122" s="21" t="s">
        <v>96</v>
      </c>
      <c r="F122" s="20">
        <v>0</v>
      </c>
      <c r="G122" s="76">
        <f t="shared" si="25"/>
        <v>0</v>
      </c>
      <c r="H122" s="23"/>
      <c r="I122" s="22"/>
    </row>
    <row r="123" spans="2:9" ht="10.5" customHeight="1" x14ac:dyDescent="0.15">
      <c r="B123" s="18">
        <f t="shared" si="15"/>
        <v>14.149999999999997</v>
      </c>
      <c r="C123" s="19" t="s">
        <v>97</v>
      </c>
      <c r="D123" s="23">
        <f>16*1.1</f>
        <v>17.600000000000001</v>
      </c>
      <c r="E123" s="21" t="s">
        <v>41</v>
      </c>
      <c r="F123" s="20">
        <v>0</v>
      </c>
      <c r="G123" s="76">
        <f t="shared" si="25"/>
        <v>0</v>
      </c>
      <c r="H123" s="23"/>
      <c r="I123" s="22"/>
    </row>
    <row r="124" spans="2:9" ht="10.5" customHeight="1" x14ac:dyDescent="0.15">
      <c r="B124" s="18">
        <f t="shared" si="15"/>
        <v>14.159999999999997</v>
      </c>
      <c r="C124" s="19" t="s">
        <v>99</v>
      </c>
      <c r="D124" s="23">
        <v>8</v>
      </c>
      <c r="E124" s="21" t="s">
        <v>15</v>
      </c>
      <c r="F124" s="20">
        <v>0</v>
      </c>
      <c r="G124" s="76">
        <f>Cantidad*Precio</f>
        <v>0</v>
      </c>
      <c r="H124" s="23"/>
      <c r="I124" s="22"/>
    </row>
    <row r="125" spans="2:9" ht="10.5" customHeight="1" x14ac:dyDescent="0.15">
      <c r="B125" s="18">
        <f t="shared" si="15"/>
        <v>14.169999999999996</v>
      </c>
      <c r="C125" s="19" t="s">
        <v>100</v>
      </c>
      <c r="D125" s="23">
        <v>1</v>
      </c>
      <c r="E125" s="21" t="s">
        <v>96</v>
      </c>
      <c r="F125" s="20">
        <v>0</v>
      </c>
      <c r="G125" s="76">
        <f t="shared" si="25"/>
        <v>0</v>
      </c>
      <c r="H125" s="23"/>
      <c r="I125" s="22"/>
    </row>
    <row r="126" spans="2:9" ht="10.5" customHeight="1" thickBot="1" x14ac:dyDescent="0.2">
      <c r="B126" s="18"/>
      <c r="C126" s="19"/>
      <c r="D126" s="23"/>
      <c r="E126" s="21"/>
      <c r="F126" s="23"/>
      <c r="G126" s="76"/>
      <c r="H126" s="23"/>
      <c r="I126" s="22"/>
    </row>
    <row r="127" spans="2:9" ht="14.25" thickBot="1" x14ac:dyDescent="0.3">
      <c r="B127" s="24"/>
      <c r="C127" s="25" t="s">
        <v>101</v>
      </c>
      <c r="D127" s="26"/>
      <c r="E127" s="27"/>
      <c r="F127" s="28"/>
      <c r="G127" s="96">
        <f>SUBTOTAL(9,G5:G125)</f>
        <v>0</v>
      </c>
      <c r="H127" s="29"/>
      <c r="I127" s="30"/>
    </row>
    <row r="128" spans="2:9" ht="12.75" customHeight="1" x14ac:dyDescent="0.2">
      <c r="B128" s="31"/>
      <c r="C128" s="32"/>
      <c r="D128" s="33"/>
      <c r="E128" s="32"/>
      <c r="F128" s="34"/>
      <c r="G128" s="77"/>
      <c r="H128" s="35"/>
      <c r="I128" s="36"/>
    </row>
    <row r="129" spans="2:9" ht="10.5" customHeight="1" x14ac:dyDescent="0.2">
      <c r="B129" s="31"/>
      <c r="C129" s="37" t="s">
        <v>102</v>
      </c>
      <c r="D129" s="38"/>
      <c r="E129" s="39"/>
      <c r="F129" s="40"/>
      <c r="G129" s="77"/>
      <c r="H129" s="41"/>
      <c r="I129" s="36"/>
    </row>
    <row r="130" spans="2:9" ht="10.5" customHeight="1" x14ac:dyDescent="0.2">
      <c r="B130" s="31"/>
      <c r="C130" s="42" t="s">
        <v>103</v>
      </c>
      <c r="D130" s="38">
        <v>0.1</v>
      </c>
      <c r="E130" s="39" t="s">
        <v>104</v>
      </c>
      <c r="F130" s="41">
        <f t="shared" ref="F130:F136" si="27">D130*$G$127</f>
        <v>0</v>
      </c>
      <c r="G130" s="78"/>
      <c r="H130" s="41"/>
      <c r="I130" s="36"/>
    </row>
    <row r="131" spans="2:9" ht="10.5" customHeight="1" x14ac:dyDescent="0.2">
      <c r="B131" s="31"/>
      <c r="C131" s="42" t="s">
        <v>105</v>
      </c>
      <c r="D131" s="38">
        <v>2.5000000000000001E-2</v>
      </c>
      <c r="E131" s="39" t="s">
        <v>104</v>
      </c>
      <c r="F131" s="41">
        <f t="shared" si="27"/>
        <v>0</v>
      </c>
      <c r="G131" s="78"/>
      <c r="H131" s="41"/>
      <c r="I131" s="36"/>
    </row>
    <row r="132" spans="2:9" ht="10.5" customHeight="1" x14ac:dyDescent="0.2">
      <c r="B132" s="31"/>
      <c r="C132" s="42" t="s">
        <v>106</v>
      </c>
      <c r="D132" s="38">
        <v>0.05</v>
      </c>
      <c r="E132" s="39" t="s">
        <v>104</v>
      </c>
      <c r="F132" s="41">
        <f t="shared" si="27"/>
        <v>0</v>
      </c>
      <c r="G132" s="78"/>
      <c r="H132" s="41"/>
      <c r="I132" s="36"/>
    </row>
    <row r="133" spans="2:9" ht="10.5" customHeight="1" x14ac:dyDescent="0.2">
      <c r="B133" s="31"/>
      <c r="C133" s="42" t="s">
        <v>107</v>
      </c>
      <c r="D133" s="38">
        <v>4.6399999999999997E-2</v>
      </c>
      <c r="E133" s="39" t="s">
        <v>104</v>
      </c>
      <c r="F133" s="41">
        <f t="shared" si="27"/>
        <v>0</v>
      </c>
      <c r="G133" s="78"/>
      <c r="H133" s="41"/>
      <c r="I133" s="36"/>
    </row>
    <row r="134" spans="2:9" ht="10.5" customHeight="1" x14ac:dyDescent="0.2">
      <c r="B134" s="31"/>
      <c r="C134" s="42" t="s">
        <v>108</v>
      </c>
      <c r="D134" s="38">
        <v>0.01</v>
      </c>
      <c r="E134" s="39" t="s">
        <v>104</v>
      </c>
      <c r="F134" s="41">
        <f t="shared" si="27"/>
        <v>0</v>
      </c>
      <c r="G134" s="78"/>
      <c r="H134" s="41"/>
      <c r="I134" s="36"/>
    </row>
    <row r="135" spans="2:9" ht="10.5" customHeight="1" x14ac:dyDescent="0.2">
      <c r="B135" s="31"/>
      <c r="C135" s="42" t="s">
        <v>109</v>
      </c>
      <c r="D135" s="38">
        <v>0.05</v>
      </c>
      <c r="E135" s="39" t="s">
        <v>104</v>
      </c>
      <c r="F135" s="41">
        <f t="shared" si="27"/>
        <v>0</v>
      </c>
      <c r="G135" s="78"/>
      <c r="H135" s="41"/>
      <c r="I135" s="36"/>
    </row>
    <row r="136" spans="2:9" ht="10.5" customHeight="1" x14ac:dyDescent="0.2">
      <c r="B136" s="31"/>
      <c r="C136" s="42" t="s">
        <v>110</v>
      </c>
      <c r="D136" s="38">
        <v>1E-3</v>
      </c>
      <c r="E136" s="39" t="s">
        <v>104</v>
      </c>
      <c r="F136" s="41">
        <f t="shared" si="27"/>
        <v>0</v>
      </c>
      <c r="G136" s="79"/>
      <c r="H136" s="43"/>
      <c r="I136" s="36"/>
    </row>
    <row r="137" spans="2:9" ht="10.5" customHeight="1" x14ac:dyDescent="0.2">
      <c r="B137" s="31"/>
      <c r="C137" s="42" t="s">
        <v>111</v>
      </c>
      <c r="D137" s="38">
        <v>0.18</v>
      </c>
      <c r="E137" s="44" t="s">
        <v>112</v>
      </c>
      <c r="F137" s="41">
        <f>D137*$F$130</f>
        <v>0</v>
      </c>
      <c r="H137" s="45"/>
      <c r="I137" s="36"/>
    </row>
    <row r="138" spans="2:9" ht="13.5" thickBot="1" x14ac:dyDescent="0.25">
      <c r="B138" s="31"/>
      <c r="C138" s="32"/>
      <c r="D138" s="46"/>
      <c r="E138" s="47"/>
      <c r="F138" s="48"/>
      <c r="G138" s="77"/>
      <c r="H138" s="49"/>
      <c r="I138" s="36"/>
    </row>
    <row r="139" spans="2:9" ht="15" customHeight="1" thickBot="1" x14ac:dyDescent="0.3">
      <c r="B139" s="24"/>
      <c r="C139" s="25" t="s">
        <v>113</v>
      </c>
      <c r="D139" s="26"/>
      <c r="E139" s="27"/>
      <c r="F139" s="28"/>
      <c r="G139" s="96">
        <f>SUM(F130:F137)+G127</f>
        <v>0</v>
      </c>
      <c r="H139" s="29"/>
      <c r="I139" s="50"/>
    </row>
    <row r="140" spans="2:9" ht="13.5" x14ac:dyDescent="0.25">
      <c r="B140" s="31"/>
      <c r="C140" s="51"/>
      <c r="D140" s="52"/>
      <c r="E140" s="53"/>
      <c r="F140" s="54"/>
      <c r="G140" s="80"/>
      <c r="H140" s="55"/>
      <c r="I140" s="56"/>
    </row>
    <row r="141" spans="2:9" ht="10.5" customHeight="1" x14ac:dyDescent="0.15">
      <c r="C141" s="49" t="s">
        <v>114</v>
      </c>
      <c r="D141" s="57">
        <v>0.05</v>
      </c>
      <c r="E141" s="58" t="s">
        <v>104</v>
      </c>
      <c r="F141" s="59">
        <f>D141*$G$127</f>
        <v>0</v>
      </c>
      <c r="G141" s="81"/>
      <c r="H141" s="59"/>
      <c r="I141" s="36"/>
    </row>
    <row r="142" spans="2:9" ht="14.25" thickBot="1" x14ac:dyDescent="0.3">
      <c r="B142" s="60"/>
      <c r="C142" s="61"/>
      <c r="D142" s="54"/>
      <c r="E142" s="62"/>
      <c r="F142" s="54"/>
      <c r="G142" s="80"/>
      <c r="H142" s="55"/>
      <c r="I142" s="56"/>
    </row>
    <row r="143" spans="2:9" ht="15" customHeight="1" thickBot="1" x14ac:dyDescent="0.3">
      <c r="B143" s="63"/>
      <c r="C143" s="64" t="s">
        <v>115</v>
      </c>
      <c r="D143" s="65"/>
      <c r="E143" s="66"/>
      <c r="F143" s="65"/>
      <c r="G143" s="67">
        <f>ROUND(+G139+F141,2)</f>
        <v>0</v>
      </c>
      <c r="H143" s="68"/>
      <c r="I143" s="67"/>
    </row>
    <row r="144" spans="2:9" ht="11.25" thickBot="1" x14ac:dyDescent="0.2"/>
    <row r="145" spans="4:9" ht="11.25" thickBot="1" x14ac:dyDescent="0.2">
      <c r="H145" s="69" t="s">
        <v>115</v>
      </c>
      <c r="I145" s="70">
        <f>G143</f>
        <v>0</v>
      </c>
    </row>
    <row r="146" spans="4:9" x14ac:dyDescent="0.15">
      <c r="F146" s="71"/>
      <c r="H146" s="71"/>
    </row>
    <row r="148" spans="4:9" x14ac:dyDescent="0.15">
      <c r="D148" s="72"/>
      <c r="E148" s="7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78" fitToHeight="0" orientation="portrait" r:id="rId1"/>
  <headerFooter alignWithMargins="0">
    <oddFooter>&amp;C&amp;8Página &amp;P de &amp;N</oddFooter>
  </headerFooter>
  <rowBreaks count="1" manualBreakCount="1">
    <brk id="81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K145"/>
  <sheetViews>
    <sheetView showGridLines="0" view="pageBreakPreview" topLeftCell="A97" zoomScale="115" zoomScaleNormal="130" zoomScaleSheetLayoutView="115" workbookViewId="0">
      <selection activeCell="G142" sqref="G142"/>
    </sheetView>
  </sheetViews>
  <sheetFormatPr defaultColWidth="11.42578125" defaultRowHeight="10.5" x14ac:dyDescent="0.15"/>
  <cols>
    <col min="1" max="2" width="6.28515625" style="1" customWidth="1"/>
    <col min="3" max="3" width="55.85546875" style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73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24.7109375" style="1" customWidth="1"/>
    <col min="13" max="256" width="9.140625" style="1" customWidth="1"/>
    <col min="257" max="16384" width="11.42578125" style="1"/>
  </cols>
  <sheetData>
    <row r="1" spans="2:11" ht="42" customHeight="1" x14ac:dyDescent="0.15">
      <c r="B1" s="164" t="s">
        <v>0</v>
      </c>
      <c r="C1" s="164"/>
      <c r="D1" s="164"/>
      <c r="E1" s="164"/>
      <c r="F1" s="164"/>
      <c r="G1" s="164"/>
      <c r="H1" s="164"/>
      <c r="I1" s="164"/>
    </row>
    <row r="2" spans="2:11" ht="11.25" customHeight="1" x14ac:dyDescent="0.2">
      <c r="C2" s="2"/>
      <c r="D2" s="3"/>
      <c r="E2" s="4"/>
      <c r="F2" s="165"/>
      <c r="G2" s="165"/>
      <c r="H2" s="165"/>
      <c r="I2" s="165"/>
      <c r="J2" s="5"/>
    </row>
    <row r="3" spans="2:11" ht="11.25" thickBot="1" x14ac:dyDescent="0.2">
      <c r="J3" s="5"/>
      <c r="K3" s="5"/>
    </row>
    <row r="4" spans="2:11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74" t="s">
        <v>5</v>
      </c>
      <c r="H4" s="9" t="s">
        <v>4</v>
      </c>
      <c r="I4" s="10" t="s">
        <v>5</v>
      </c>
      <c r="K4" s="11"/>
    </row>
    <row r="5" spans="2:11" ht="12.75" customHeight="1" thickBot="1" x14ac:dyDescent="0.2">
      <c r="B5" s="12">
        <v>1</v>
      </c>
      <c r="C5" s="13" t="s">
        <v>6</v>
      </c>
      <c r="D5" s="14"/>
      <c r="E5" s="14"/>
      <c r="F5" s="15"/>
      <c r="G5" s="75">
        <f>SUBTOTAL(9,G6:G10)</f>
        <v>0</v>
      </c>
      <c r="H5" s="17"/>
      <c r="I5" s="16"/>
      <c r="K5" s="11"/>
    </row>
    <row r="6" spans="2:11" ht="10.5" customHeight="1" x14ac:dyDescent="0.15">
      <c r="B6" s="18">
        <f>+B5+0.01</f>
        <v>1.01</v>
      </c>
      <c r="C6" s="19" t="s">
        <v>7</v>
      </c>
      <c r="D6" s="23">
        <v>110</v>
      </c>
      <c r="E6" s="21" t="s">
        <v>8</v>
      </c>
      <c r="F6" s="20">
        <v>0</v>
      </c>
      <c r="G6" s="76">
        <f>Cantidad*Precio</f>
        <v>0</v>
      </c>
      <c r="H6" s="23"/>
      <c r="I6" s="22"/>
    </row>
    <row r="7" spans="2:11" ht="10.5" customHeight="1" x14ac:dyDescent="0.15">
      <c r="B7" s="18">
        <f t="shared" ref="B7:B10" si="0">+B6+0.01</f>
        <v>1.02</v>
      </c>
      <c r="C7" s="19" t="s">
        <v>9</v>
      </c>
      <c r="D7" s="23">
        <v>110</v>
      </c>
      <c r="E7" s="21" t="s">
        <v>8</v>
      </c>
      <c r="F7" s="20">
        <v>0</v>
      </c>
      <c r="G7" s="76">
        <f>Cantidad*Precio</f>
        <v>0</v>
      </c>
      <c r="H7" s="23"/>
      <c r="I7" s="22"/>
    </row>
    <row r="8" spans="2:11" ht="10.5" customHeight="1" x14ac:dyDescent="0.15">
      <c r="B8" s="18">
        <f t="shared" si="0"/>
        <v>1.03</v>
      </c>
      <c r="C8" s="19" t="s">
        <v>10</v>
      </c>
      <c r="D8" s="23">
        <v>150</v>
      </c>
      <c r="E8" s="21" t="s">
        <v>8</v>
      </c>
      <c r="F8" s="20">
        <v>0</v>
      </c>
      <c r="G8" s="76">
        <f>Cantidad*Precio</f>
        <v>0</v>
      </c>
      <c r="H8" s="23"/>
      <c r="I8" s="22"/>
    </row>
    <row r="9" spans="2:11" ht="10.5" customHeight="1" x14ac:dyDescent="0.15">
      <c r="B9" s="18">
        <f t="shared" si="0"/>
        <v>1.04</v>
      </c>
      <c r="C9" s="19" t="s">
        <v>11</v>
      </c>
      <c r="D9" s="23">
        <v>1</v>
      </c>
      <c r="E9" s="21" t="s">
        <v>12</v>
      </c>
      <c r="F9" s="20">
        <v>0</v>
      </c>
      <c r="G9" s="76">
        <f>Cantidad*Precio</f>
        <v>0</v>
      </c>
      <c r="H9" s="23"/>
      <c r="I9" s="22"/>
    </row>
    <row r="10" spans="2:11" ht="10.5" customHeight="1" thickBot="1" x14ac:dyDescent="0.2">
      <c r="B10" s="18">
        <f t="shared" si="0"/>
        <v>1.05</v>
      </c>
      <c r="C10" s="19" t="s">
        <v>127</v>
      </c>
      <c r="D10" s="23">
        <v>1</v>
      </c>
      <c r="E10" s="21" t="s">
        <v>12</v>
      </c>
      <c r="F10" s="20">
        <v>0</v>
      </c>
      <c r="G10" s="76">
        <f>Cantidad*Precio</f>
        <v>0</v>
      </c>
      <c r="H10" s="23"/>
      <c r="I10" s="22"/>
    </row>
    <row r="11" spans="2:11" ht="12.75" customHeight="1" thickBot="1" x14ac:dyDescent="0.2">
      <c r="B11" s="12">
        <v>2</v>
      </c>
      <c r="C11" s="13" t="s">
        <v>13</v>
      </c>
      <c r="D11" s="14"/>
      <c r="E11" s="14"/>
      <c r="F11" s="15"/>
      <c r="G11" s="75">
        <f>SUBTOTAL(9,G12:G19)</f>
        <v>0</v>
      </c>
      <c r="H11" s="17"/>
      <c r="I11" s="16"/>
    </row>
    <row r="12" spans="2:11" ht="10.5" customHeight="1" x14ac:dyDescent="0.15">
      <c r="B12" s="18">
        <f>B11+0.01</f>
        <v>2.0099999999999998</v>
      </c>
      <c r="C12" s="19" t="s">
        <v>185</v>
      </c>
      <c r="D12" s="89">
        <f>9*7*2</f>
        <v>126</v>
      </c>
      <c r="E12" s="21" t="s">
        <v>15</v>
      </c>
      <c r="F12" s="89">
        <v>0</v>
      </c>
      <c r="G12" s="90">
        <f t="shared" ref="G12:G19" si="1">Cantidad*Precio</f>
        <v>0</v>
      </c>
      <c r="H12" s="89"/>
      <c r="I12" s="91"/>
    </row>
    <row r="13" spans="2:11" ht="10.5" customHeight="1" x14ac:dyDescent="0.15">
      <c r="B13" s="18">
        <f>B12+0.01</f>
        <v>2.0199999999999996</v>
      </c>
      <c r="C13" s="19" t="s">
        <v>184</v>
      </c>
      <c r="D13" s="89">
        <f>ROUNDUP(D21*1/0.3,0)*1.5</f>
        <v>24</v>
      </c>
      <c r="E13" s="21" t="s">
        <v>15</v>
      </c>
      <c r="F13" s="89">
        <v>0</v>
      </c>
      <c r="G13" s="90">
        <f t="shared" ref="G13" si="2">Cantidad*Precio</f>
        <v>0</v>
      </c>
      <c r="H13" s="89"/>
      <c r="I13" s="91"/>
    </row>
    <row r="14" spans="2:11" ht="10.5" customHeight="1" x14ac:dyDescent="0.15">
      <c r="B14" s="18">
        <f>B13+0.01</f>
        <v>2.0299999999999994</v>
      </c>
      <c r="C14" s="19" t="s">
        <v>16</v>
      </c>
      <c r="D14" s="89">
        <v>10</v>
      </c>
      <c r="E14" s="21" t="s">
        <v>15</v>
      </c>
      <c r="F14" s="89">
        <v>0</v>
      </c>
      <c r="G14" s="90">
        <f t="shared" si="1"/>
        <v>0</v>
      </c>
      <c r="H14" s="89"/>
      <c r="I14" s="91"/>
    </row>
    <row r="15" spans="2:11" ht="10.5" customHeight="1" x14ac:dyDescent="0.15">
      <c r="B15" s="18">
        <f t="shared" ref="B15:B16" si="3">B14+0.01</f>
        <v>2.0399999999999991</v>
      </c>
      <c r="C15" s="19" t="s">
        <v>135</v>
      </c>
      <c r="D15" s="89">
        <f>ROUNDUP(9*7*1.6,0)</f>
        <v>101</v>
      </c>
      <c r="E15" s="21" t="s">
        <v>15</v>
      </c>
      <c r="F15" s="89">
        <v>0</v>
      </c>
      <c r="G15" s="90">
        <f t="shared" si="1"/>
        <v>0</v>
      </c>
      <c r="H15" s="89"/>
      <c r="I15" s="91"/>
    </row>
    <row r="16" spans="2:11" ht="10.5" customHeight="1" x14ac:dyDescent="0.15">
      <c r="B16" s="18">
        <f t="shared" si="3"/>
        <v>2.0499999999999989</v>
      </c>
      <c r="C16" s="19" t="s">
        <v>136</v>
      </c>
      <c r="D16" s="89">
        <v>1</v>
      </c>
      <c r="E16" s="21" t="s">
        <v>12</v>
      </c>
      <c r="F16" s="89">
        <v>0</v>
      </c>
      <c r="G16" s="90">
        <f t="shared" si="1"/>
        <v>0</v>
      </c>
      <c r="H16" s="89"/>
      <c r="I16" s="91"/>
    </row>
    <row r="17" spans="2:9" ht="10.5" customHeight="1" x14ac:dyDescent="0.15">
      <c r="B17" s="18">
        <f>B16+0.01</f>
        <v>2.0599999999999987</v>
      </c>
      <c r="C17" s="19" t="s">
        <v>153</v>
      </c>
      <c r="D17" s="89">
        <v>1</v>
      </c>
      <c r="E17" s="21" t="s">
        <v>12</v>
      </c>
      <c r="F17" s="89">
        <v>0</v>
      </c>
      <c r="G17" s="90">
        <f t="shared" si="1"/>
        <v>0</v>
      </c>
      <c r="H17" s="89"/>
      <c r="I17" s="91"/>
    </row>
    <row r="18" spans="2:9" s="83" customFormat="1" ht="27" x14ac:dyDescent="0.2">
      <c r="B18" s="18">
        <f>B17+0.01</f>
        <v>2.0699999999999985</v>
      </c>
      <c r="C18" s="92" t="s">
        <v>154</v>
      </c>
      <c r="D18" s="93">
        <f>9*7*1</f>
        <v>63</v>
      </c>
      <c r="E18" s="85" t="s">
        <v>15</v>
      </c>
      <c r="F18" s="93">
        <v>0</v>
      </c>
      <c r="G18" s="94">
        <f t="shared" si="1"/>
        <v>0</v>
      </c>
      <c r="H18" s="93"/>
      <c r="I18" s="95"/>
    </row>
    <row r="19" spans="2:9" ht="10.5" customHeight="1" thickBot="1" x14ac:dyDescent="0.2">
      <c r="B19" s="18">
        <f>B18+0.01</f>
        <v>2.0799999999999983</v>
      </c>
      <c r="C19" s="19" t="s">
        <v>17</v>
      </c>
      <c r="D19" s="89">
        <f>(D12+D13)*1.4</f>
        <v>210</v>
      </c>
      <c r="E19" s="21" t="s">
        <v>15</v>
      </c>
      <c r="F19" s="89">
        <v>0</v>
      </c>
      <c r="G19" s="90">
        <f t="shared" si="1"/>
        <v>0</v>
      </c>
      <c r="H19" s="89"/>
      <c r="I19" s="91"/>
    </row>
    <row r="20" spans="2:9" ht="12.75" customHeight="1" thickBot="1" x14ac:dyDescent="0.2">
      <c r="B20" s="12">
        <v>3</v>
      </c>
      <c r="C20" s="13" t="s">
        <v>18</v>
      </c>
      <c r="D20" s="14"/>
      <c r="E20" s="14"/>
      <c r="F20" s="15"/>
      <c r="G20" s="75">
        <f>SUBTOTAL(9,G21:G34)</f>
        <v>0</v>
      </c>
      <c r="H20" s="17"/>
      <c r="I20" s="16"/>
    </row>
    <row r="21" spans="2:9" ht="10.5" customHeight="1" x14ac:dyDescent="0.15">
      <c r="B21" s="18">
        <f t="shared" ref="B21:B34" si="4">B20+0.01</f>
        <v>3.01</v>
      </c>
      <c r="C21" s="19" t="s">
        <v>181</v>
      </c>
      <c r="D21" s="23">
        <v>4.5999999999999996</v>
      </c>
      <c r="E21" s="21" t="s">
        <v>15</v>
      </c>
      <c r="F21" s="20">
        <v>0</v>
      </c>
      <c r="G21" s="76">
        <f t="shared" ref="G21:G34" si="5">Cantidad*Precio</f>
        <v>0</v>
      </c>
      <c r="H21" s="23"/>
      <c r="I21" s="22"/>
    </row>
    <row r="22" spans="2:9" ht="10.5" customHeight="1" x14ac:dyDescent="0.15">
      <c r="B22" s="18">
        <f t="shared" si="4"/>
        <v>3.0199999999999996</v>
      </c>
      <c r="C22" s="19" t="s">
        <v>19</v>
      </c>
      <c r="D22" s="23">
        <v>0.6</v>
      </c>
      <c r="E22" s="21" t="s">
        <v>15</v>
      </c>
      <c r="F22" s="20">
        <v>0</v>
      </c>
      <c r="G22" s="76">
        <f t="shared" si="5"/>
        <v>0</v>
      </c>
      <c r="H22" s="23"/>
      <c r="I22" s="22"/>
    </row>
    <row r="23" spans="2:9" ht="10.5" customHeight="1" x14ac:dyDescent="0.15">
      <c r="B23" s="18">
        <f t="shared" si="4"/>
        <v>3.0299999999999994</v>
      </c>
      <c r="C23" s="19" t="s">
        <v>20</v>
      </c>
      <c r="D23" s="23">
        <v>0.5</v>
      </c>
      <c r="E23" s="21" t="s">
        <v>15</v>
      </c>
      <c r="F23" s="20">
        <v>0</v>
      </c>
      <c r="G23" s="76">
        <f t="shared" si="5"/>
        <v>0</v>
      </c>
      <c r="H23" s="23"/>
      <c r="I23" s="22"/>
    </row>
    <row r="24" spans="2:9" ht="10.5" customHeight="1" x14ac:dyDescent="0.15">
      <c r="B24" s="18">
        <f t="shared" si="4"/>
        <v>3.0399999999999991</v>
      </c>
      <c r="C24" s="19" t="s">
        <v>21</v>
      </c>
      <c r="D24" s="23">
        <v>0.6</v>
      </c>
      <c r="E24" s="21" t="s">
        <v>15</v>
      </c>
      <c r="F24" s="20">
        <v>0</v>
      </c>
      <c r="G24" s="76">
        <f t="shared" si="5"/>
        <v>0</v>
      </c>
      <c r="H24" s="23"/>
      <c r="I24" s="22"/>
    </row>
    <row r="25" spans="2:9" ht="10.5" customHeight="1" x14ac:dyDescent="0.15">
      <c r="B25" s="18">
        <f t="shared" si="4"/>
        <v>3.0499999999999989</v>
      </c>
      <c r="C25" s="19" t="s">
        <v>22</v>
      </c>
      <c r="D25" s="23">
        <v>0.6</v>
      </c>
      <c r="E25" s="21" t="s">
        <v>15</v>
      </c>
      <c r="F25" s="20">
        <v>0</v>
      </c>
      <c r="G25" s="76">
        <f t="shared" si="5"/>
        <v>0</v>
      </c>
      <c r="H25" s="23"/>
      <c r="I25" s="22"/>
    </row>
    <row r="26" spans="2:9" ht="10.5" customHeight="1" x14ac:dyDescent="0.15">
      <c r="B26" s="18">
        <f t="shared" si="4"/>
        <v>3.0599999999999987</v>
      </c>
      <c r="C26" s="19" t="s">
        <v>23</v>
      </c>
      <c r="D26" s="23">
        <v>1.1000000000000001</v>
      </c>
      <c r="E26" s="21" t="s">
        <v>15</v>
      </c>
      <c r="F26" s="20">
        <v>0</v>
      </c>
      <c r="G26" s="76">
        <f t="shared" si="5"/>
        <v>0</v>
      </c>
      <c r="H26" s="23"/>
      <c r="I26" s="22"/>
    </row>
    <row r="27" spans="2:9" ht="10.5" customHeight="1" x14ac:dyDescent="0.15">
      <c r="B27" s="18">
        <f t="shared" si="4"/>
        <v>3.0699999999999985</v>
      </c>
      <c r="C27" s="19" t="s">
        <v>24</v>
      </c>
      <c r="D27" s="23">
        <v>1.7</v>
      </c>
      <c r="E27" s="21" t="s">
        <v>15</v>
      </c>
      <c r="F27" s="20">
        <v>0</v>
      </c>
      <c r="G27" s="76">
        <f t="shared" si="5"/>
        <v>0</v>
      </c>
      <c r="H27" s="23"/>
      <c r="I27" s="22"/>
    </row>
    <row r="28" spans="2:9" ht="10.5" customHeight="1" x14ac:dyDescent="0.15">
      <c r="B28" s="18">
        <f t="shared" si="4"/>
        <v>3.0799999999999983</v>
      </c>
      <c r="C28" s="19" t="s">
        <v>25</v>
      </c>
      <c r="D28" s="23">
        <v>0.4</v>
      </c>
      <c r="E28" s="21" t="s">
        <v>15</v>
      </c>
      <c r="F28" s="20">
        <v>0</v>
      </c>
      <c r="G28" s="76">
        <f t="shared" si="5"/>
        <v>0</v>
      </c>
      <c r="H28" s="23"/>
      <c r="I28" s="22"/>
    </row>
    <row r="29" spans="2:9" ht="10.5" customHeight="1" x14ac:dyDescent="0.15">
      <c r="B29" s="18">
        <f t="shared" si="4"/>
        <v>3.0899999999999981</v>
      </c>
      <c r="C29" s="19" t="s">
        <v>125</v>
      </c>
      <c r="D29" s="23">
        <v>0.14000000000000001</v>
      </c>
      <c r="E29" s="21" t="s">
        <v>15</v>
      </c>
      <c r="F29" s="20">
        <v>0</v>
      </c>
      <c r="G29" s="76">
        <f t="shared" ref="G29" si="6">Cantidad*Precio</f>
        <v>0</v>
      </c>
      <c r="H29" s="23"/>
      <c r="I29" s="22"/>
    </row>
    <row r="30" spans="2:9" ht="10.5" customHeight="1" x14ac:dyDescent="0.15">
      <c r="B30" s="18">
        <f t="shared" si="4"/>
        <v>3.0999999999999979</v>
      </c>
      <c r="C30" s="19" t="s">
        <v>26</v>
      </c>
      <c r="D30" s="23">
        <v>0.9</v>
      </c>
      <c r="E30" s="21" t="s">
        <v>15</v>
      </c>
      <c r="F30" s="20">
        <v>0</v>
      </c>
      <c r="G30" s="76">
        <f t="shared" si="5"/>
        <v>0</v>
      </c>
      <c r="H30" s="23"/>
      <c r="I30" s="22"/>
    </row>
    <row r="31" spans="2:9" ht="10.5" customHeight="1" x14ac:dyDescent="0.15">
      <c r="B31" s="18">
        <f t="shared" si="4"/>
        <v>3.1099999999999977</v>
      </c>
      <c r="C31" s="19" t="s">
        <v>27</v>
      </c>
      <c r="D31" s="23">
        <v>33</v>
      </c>
      <c r="E31" s="21" t="s">
        <v>8</v>
      </c>
      <c r="F31" s="20">
        <v>0</v>
      </c>
      <c r="G31" s="76">
        <f t="shared" si="5"/>
        <v>0</v>
      </c>
      <c r="H31" s="23"/>
      <c r="I31" s="22"/>
    </row>
    <row r="32" spans="2:9" ht="10.5" customHeight="1" x14ac:dyDescent="0.15">
      <c r="B32" s="18">
        <f t="shared" si="4"/>
        <v>3.1199999999999974</v>
      </c>
      <c r="C32" s="19" t="s">
        <v>28</v>
      </c>
      <c r="D32" s="23">
        <v>4.8</v>
      </c>
      <c r="E32" s="21" t="s">
        <v>15</v>
      </c>
      <c r="F32" s="20">
        <v>0</v>
      </c>
      <c r="G32" s="76">
        <f t="shared" si="5"/>
        <v>0</v>
      </c>
      <c r="H32" s="23"/>
      <c r="I32" s="22"/>
    </row>
    <row r="33" spans="2:9" ht="10.5" customHeight="1" x14ac:dyDescent="0.15">
      <c r="B33" s="18">
        <f t="shared" si="4"/>
        <v>3.1299999999999972</v>
      </c>
      <c r="C33" s="19" t="s">
        <v>29</v>
      </c>
      <c r="D33" s="23">
        <f>82*1.2+10</f>
        <v>108.39999999999999</v>
      </c>
      <c r="E33" s="21" t="s">
        <v>8</v>
      </c>
      <c r="F33" s="20">
        <v>0</v>
      </c>
      <c r="G33" s="76">
        <f t="shared" si="5"/>
        <v>0</v>
      </c>
      <c r="H33" s="23"/>
      <c r="I33" s="22"/>
    </row>
    <row r="34" spans="2:9" ht="10.5" customHeight="1" thickBot="1" x14ac:dyDescent="0.2">
      <c r="B34" s="18">
        <f t="shared" si="4"/>
        <v>3.139999999999997</v>
      </c>
      <c r="C34" s="19" t="s">
        <v>120</v>
      </c>
      <c r="D34" s="23">
        <v>3.4</v>
      </c>
      <c r="E34" s="21" t="s">
        <v>8</v>
      </c>
      <c r="F34" s="20">
        <v>0</v>
      </c>
      <c r="G34" s="76">
        <f t="shared" si="5"/>
        <v>0</v>
      </c>
      <c r="H34" s="23"/>
      <c r="I34" s="22"/>
    </row>
    <row r="35" spans="2:9" ht="12.75" customHeight="1" thickBot="1" x14ac:dyDescent="0.2">
      <c r="B35" s="12">
        <v>4</v>
      </c>
      <c r="C35" s="13" t="s">
        <v>30</v>
      </c>
      <c r="D35" s="14"/>
      <c r="E35" s="14"/>
      <c r="F35" s="15"/>
      <c r="G35" s="75">
        <f>SUBTOTAL(9,G36:G40)</f>
        <v>0</v>
      </c>
      <c r="H35" s="17"/>
      <c r="I35" s="16"/>
    </row>
    <row r="36" spans="2:9" ht="10.5" customHeight="1" x14ac:dyDescent="0.15">
      <c r="B36" s="18">
        <f>B35+0.01</f>
        <v>4.01</v>
      </c>
      <c r="C36" s="19" t="s">
        <v>31</v>
      </c>
      <c r="D36" s="23">
        <f>ROUNDUP(36.05*1.8,0)</f>
        <v>65</v>
      </c>
      <c r="E36" s="21" t="s">
        <v>8</v>
      </c>
      <c r="F36" s="20">
        <v>0</v>
      </c>
      <c r="G36" s="76">
        <f>Cantidad*Precio</f>
        <v>0</v>
      </c>
      <c r="H36" s="23"/>
      <c r="I36" s="22"/>
    </row>
    <row r="37" spans="2:9" ht="10.5" customHeight="1" x14ac:dyDescent="0.15">
      <c r="B37" s="18">
        <f>B36+0.01</f>
        <v>4.0199999999999996</v>
      </c>
      <c r="C37" s="19" t="s">
        <v>32</v>
      </c>
      <c r="D37" s="23">
        <f>ROUNDUP(36.05*2.5-(1.2*1.1*4+1.2*0.6+0.6*0.6)-(1*2.1+0.9*2.1*3+0.8*2.1)-(D38*2.5/(1.8+2.5+0.6)),0)</f>
        <v>65</v>
      </c>
      <c r="E37" s="21" t="s">
        <v>8</v>
      </c>
      <c r="F37" s="20">
        <v>0</v>
      </c>
      <c r="G37" s="76">
        <f>Cantidad*Precio</f>
        <v>0</v>
      </c>
      <c r="H37" s="23"/>
      <c r="I37" s="22"/>
    </row>
    <row r="38" spans="2:9" ht="10.5" customHeight="1" x14ac:dyDescent="0.15">
      <c r="B38" s="18">
        <f>B37+0.01</f>
        <v>4.0299999999999994</v>
      </c>
      <c r="C38" s="19" t="s">
        <v>33</v>
      </c>
      <c r="D38" s="23">
        <f>ROUNDUP((0.6*2+1.1+0.25+0.7+0.4+0.25)*(2.5+1.8+0.6),0)</f>
        <v>20</v>
      </c>
      <c r="E38" s="21" t="s">
        <v>8</v>
      </c>
      <c r="F38" s="20">
        <v>0</v>
      </c>
      <c r="G38" s="76">
        <f>Cantidad*Precio</f>
        <v>0</v>
      </c>
      <c r="H38" s="23"/>
      <c r="I38" s="22"/>
    </row>
    <row r="39" spans="2:9" ht="10.5" customHeight="1" x14ac:dyDescent="0.15">
      <c r="B39" s="18">
        <f>B38+0.01</f>
        <v>4.0399999999999991</v>
      </c>
      <c r="C39" s="19" t="s">
        <v>34</v>
      </c>
      <c r="D39" s="23">
        <f>ROUNDUP(((34*0.6-D38*(0.6/(1.8+2.5+0.6)))),0)+1</f>
        <v>19</v>
      </c>
      <c r="E39" s="21" t="s">
        <v>8</v>
      </c>
      <c r="F39" s="20">
        <v>0</v>
      </c>
      <c r="G39" s="76">
        <f>Cantidad*Precio</f>
        <v>0</v>
      </c>
      <c r="H39" s="23"/>
      <c r="I39" s="22"/>
    </row>
    <row r="40" spans="2:9" ht="10.5" customHeight="1" thickBot="1" x14ac:dyDescent="0.2">
      <c r="B40" s="18">
        <f>B39+0.01</f>
        <v>4.0499999999999989</v>
      </c>
      <c r="C40" s="19" t="s">
        <v>145</v>
      </c>
      <c r="D40" s="23">
        <v>50</v>
      </c>
      <c r="E40" s="21" t="s">
        <v>41</v>
      </c>
      <c r="F40" s="20">
        <v>0</v>
      </c>
      <c r="G40" s="76">
        <f>Cantidad*Precio</f>
        <v>0</v>
      </c>
      <c r="H40" s="23"/>
      <c r="I40" s="22"/>
    </row>
    <row r="41" spans="2:9" ht="12.75" customHeight="1" thickBot="1" x14ac:dyDescent="0.2">
      <c r="B41" s="12">
        <v>5</v>
      </c>
      <c r="C41" s="13" t="s">
        <v>35</v>
      </c>
      <c r="D41" s="14"/>
      <c r="E41" s="14"/>
      <c r="F41" s="15"/>
      <c r="G41" s="75">
        <f>SUBTOTAL(9,G42:G48)</f>
        <v>0</v>
      </c>
      <c r="H41" s="17"/>
      <c r="I41" s="16"/>
    </row>
    <row r="42" spans="2:9" ht="10.5" customHeight="1" x14ac:dyDescent="0.15">
      <c r="B42" s="18">
        <f t="shared" ref="B42:B48" si="7">B41+0.01</f>
        <v>5.01</v>
      </c>
      <c r="C42" s="19" t="s">
        <v>36</v>
      </c>
      <c r="D42" s="23">
        <f>D43+D44+D45+D58</f>
        <v>319.75</v>
      </c>
      <c r="E42" s="21" t="s">
        <v>8</v>
      </c>
      <c r="F42" s="20">
        <v>0</v>
      </c>
      <c r="G42" s="76">
        <f t="shared" ref="G42:G48" si="8">Cantidad*Precio</f>
        <v>0</v>
      </c>
      <c r="H42" s="23"/>
      <c r="I42" s="22"/>
    </row>
    <row r="43" spans="2:9" ht="10.5" customHeight="1" x14ac:dyDescent="0.15">
      <c r="B43" s="18">
        <f t="shared" si="7"/>
        <v>5.0199999999999996</v>
      </c>
      <c r="C43" s="19" t="s">
        <v>37</v>
      </c>
      <c r="D43" s="23">
        <v>33</v>
      </c>
      <c r="E43" s="21" t="s">
        <v>8</v>
      </c>
      <c r="F43" s="20">
        <v>0</v>
      </c>
      <c r="G43" s="76">
        <f t="shared" si="8"/>
        <v>0</v>
      </c>
      <c r="H43" s="23"/>
      <c r="I43" s="22"/>
    </row>
    <row r="44" spans="2:9" ht="10.5" customHeight="1" x14ac:dyDescent="0.15">
      <c r="B44" s="18">
        <f t="shared" si="7"/>
        <v>5.0299999999999994</v>
      </c>
      <c r="C44" s="19" t="s">
        <v>38</v>
      </c>
      <c r="D44" s="23">
        <f>205+50*0.6</f>
        <v>235</v>
      </c>
      <c r="E44" s="21" t="s">
        <v>8</v>
      </c>
      <c r="F44" s="20">
        <v>0</v>
      </c>
      <c r="G44" s="76">
        <f t="shared" si="8"/>
        <v>0</v>
      </c>
      <c r="H44" s="23"/>
      <c r="I44" s="22"/>
    </row>
    <row r="45" spans="2:9" ht="10.5" customHeight="1" x14ac:dyDescent="0.15">
      <c r="B45" s="18">
        <f t="shared" si="7"/>
        <v>5.0399999999999991</v>
      </c>
      <c r="C45" s="19" t="s">
        <v>39</v>
      </c>
      <c r="D45" s="23">
        <f>(D39/0.6)*1.35</f>
        <v>42.750000000000007</v>
      </c>
      <c r="E45" s="21" t="s">
        <v>8</v>
      </c>
      <c r="F45" s="20">
        <v>0</v>
      </c>
      <c r="G45" s="76">
        <f>Cantidad*Precio</f>
        <v>0</v>
      </c>
      <c r="H45" s="23"/>
      <c r="I45" s="22"/>
    </row>
    <row r="46" spans="2:9" ht="10.5" customHeight="1" x14ac:dyDescent="0.15">
      <c r="B46" s="18">
        <f t="shared" si="7"/>
        <v>5.0499999999999989</v>
      </c>
      <c r="C46" s="19" t="s">
        <v>40</v>
      </c>
      <c r="D46" s="23">
        <f>160+40+60</f>
        <v>260</v>
      </c>
      <c r="E46" s="21" t="s">
        <v>41</v>
      </c>
      <c r="F46" s="20">
        <v>0</v>
      </c>
      <c r="G46" s="76">
        <f t="shared" si="8"/>
        <v>0</v>
      </c>
      <c r="H46" s="23"/>
      <c r="I46" s="22"/>
    </row>
    <row r="47" spans="2:9" ht="10.5" customHeight="1" x14ac:dyDescent="0.15">
      <c r="B47" s="18">
        <f t="shared" si="7"/>
        <v>5.0599999999999987</v>
      </c>
      <c r="C47" s="19" t="s">
        <v>42</v>
      </c>
      <c r="D47" s="23">
        <f>((1.2*2+1.1*2)*4+(1.2*2+0.6*2)+(0.6*4))+((2.1*10)+(1+0.9*3+0.8))+3.7*2+60</f>
        <v>117.3</v>
      </c>
      <c r="E47" s="21" t="s">
        <v>41</v>
      </c>
      <c r="F47" s="20">
        <v>0</v>
      </c>
      <c r="G47" s="76">
        <f t="shared" si="8"/>
        <v>0</v>
      </c>
      <c r="H47" s="23"/>
      <c r="I47" s="22"/>
    </row>
    <row r="48" spans="2:9" ht="10.5" customHeight="1" thickBot="1" x14ac:dyDescent="0.2">
      <c r="B48" s="18">
        <f t="shared" si="7"/>
        <v>5.0699999999999985</v>
      </c>
      <c r="C48" s="19" t="s">
        <v>43</v>
      </c>
      <c r="D48" s="23">
        <v>5</v>
      </c>
      <c r="E48" s="21" t="s">
        <v>41</v>
      </c>
      <c r="F48" s="20">
        <v>0</v>
      </c>
      <c r="G48" s="76">
        <f t="shared" si="8"/>
        <v>0</v>
      </c>
      <c r="H48" s="23"/>
      <c r="I48" s="22"/>
    </row>
    <row r="49" spans="2:9" ht="12.75" customHeight="1" thickBot="1" x14ac:dyDescent="0.2">
      <c r="B49" s="12">
        <v>6</v>
      </c>
      <c r="C49" s="13" t="s">
        <v>44</v>
      </c>
      <c r="D49" s="14"/>
      <c r="E49" s="14"/>
      <c r="F49" s="15"/>
      <c r="G49" s="75">
        <f>SUBTOTAL(9,G50:G53)</f>
        <v>0</v>
      </c>
      <c r="H49" s="17"/>
      <c r="I49" s="16"/>
    </row>
    <row r="50" spans="2:9" ht="10.5" customHeight="1" x14ac:dyDescent="0.15">
      <c r="B50" s="18">
        <f>B49+0.01</f>
        <v>6.01</v>
      </c>
      <c r="C50" s="19" t="s">
        <v>45</v>
      </c>
      <c r="D50" s="23">
        <v>36</v>
      </c>
      <c r="E50" s="21" t="s">
        <v>8</v>
      </c>
      <c r="F50" s="20">
        <v>0</v>
      </c>
      <c r="G50" s="76">
        <f>Cantidad*Precio</f>
        <v>0</v>
      </c>
      <c r="H50" s="23"/>
      <c r="I50" s="22"/>
    </row>
    <row r="51" spans="2:9" ht="10.5" customHeight="1" x14ac:dyDescent="0.15">
      <c r="B51" s="18">
        <f t="shared" ref="B51:B53" si="9">B50+0.01</f>
        <v>6.02</v>
      </c>
      <c r="C51" s="19" t="s">
        <v>46</v>
      </c>
      <c r="D51" s="23">
        <v>64</v>
      </c>
      <c r="E51" s="21" t="s">
        <v>8</v>
      </c>
      <c r="F51" s="20">
        <v>0</v>
      </c>
      <c r="G51" s="76">
        <f>Cantidad*Precio</f>
        <v>0</v>
      </c>
      <c r="H51" s="23"/>
      <c r="I51" s="22"/>
    </row>
    <row r="52" spans="2:9" ht="10.5" customHeight="1" x14ac:dyDescent="0.15">
      <c r="B52" s="18">
        <f t="shared" si="9"/>
        <v>6.0299999999999994</v>
      </c>
      <c r="C52" s="19" t="s">
        <v>47</v>
      </c>
      <c r="D52" s="23">
        <v>33</v>
      </c>
      <c r="E52" s="21" t="s">
        <v>41</v>
      </c>
      <c r="F52" s="20">
        <v>0</v>
      </c>
      <c r="G52" s="76">
        <f>Cantidad*Precio</f>
        <v>0</v>
      </c>
      <c r="H52" s="23"/>
      <c r="I52" s="22"/>
    </row>
    <row r="53" spans="2:9" ht="10.5" customHeight="1" thickBot="1" x14ac:dyDescent="0.2">
      <c r="B53" s="18">
        <f t="shared" si="9"/>
        <v>6.0399999999999991</v>
      </c>
      <c r="C53" s="19" t="s">
        <v>48</v>
      </c>
      <c r="D53" s="23">
        <v>34</v>
      </c>
      <c r="E53" s="21" t="s">
        <v>41</v>
      </c>
      <c r="F53" s="20">
        <v>0</v>
      </c>
      <c r="G53" s="76">
        <f>Cantidad*Precio</f>
        <v>0</v>
      </c>
      <c r="H53" s="23"/>
      <c r="I53" s="22"/>
    </row>
    <row r="54" spans="2:9" ht="12.75" customHeight="1" thickBot="1" x14ac:dyDescent="0.2">
      <c r="B54" s="12">
        <v>7</v>
      </c>
      <c r="C54" s="13" t="s">
        <v>49</v>
      </c>
      <c r="D54" s="14"/>
      <c r="E54" s="14"/>
      <c r="F54" s="15"/>
      <c r="G54" s="75">
        <f>SUBTOTAL(9,G55:G58)</f>
        <v>0</v>
      </c>
      <c r="H54" s="17"/>
      <c r="I54" s="16"/>
    </row>
    <row r="55" spans="2:9" ht="10.5" customHeight="1" x14ac:dyDescent="0.15">
      <c r="B55" s="18">
        <f>B54+0.01</f>
        <v>7.01</v>
      </c>
      <c r="C55" s="19" t="s">
        <v>50</v>
      </c>
      <c r="D55" s="23">
        <f>D31</f>
        <v>33</v>
      </c>
      <c r="E55" s="21" t="s">
        <v>8</v>
      </c>
      <c r="F55" s="20">
        <v>0</v>
      </c>
      <c r="G55" s="76">
        <f>Cantidad*Precio</f>
        <v>0</v>
      </c>
      <c r="H55" s="23"/>
      <c r="I55" s="22"/>
    </row>
    <row r="56" spans="2:9" ht="10.5" customHeight="1" x14ac:dyDescent="0.15">
      <c r="B56" s="18">
        <f>B55+0.01</f>
        <v>7.02</v>
      </c>
      <c r="C56" s="19" t="s">
        <v>51</v>
      </c>
      <c r="D56" s="23">
        <v>40</v>
      </c>
      <c r="E56" s="21" t="s">
        <v>41</v>
      </c>
      <c r="F56" s="20">
        <v>0</v>
      </c>
      <c r="G56" s="76">
        <f>Cantidad*Precio</f>
        <v>0</v>
      </c>
      <c r="H56" s="23"/>
      <c r="I56" s="22"/>
    </row>
    <row r="57" spans="2:9" ht="10.5" customHeight="1" x14ac:dyDescent="0.15">
      <c r="B57" s="18">
        <f>B56+0.01</f>
        <v>7.0299999999999994</v>
      </c>
      <c r="C57" s="19" t="s">
        <v>52</v>
      </c>
      <c r="D57" s="23">
        <v>33</v>
      </c>
      <c r="E57" s="21" t="s">
        <v>8</v>
      </c>
      <c r="F57" s="20">
        <v>0</v>
      </c>
      <c r="G57" s="76">
        <f>Cantidad*Precio</f>
        <v>0</v>
      </c>
      <c r="H57" s="23"/>
      <c r="I57" s="22"/>
    </row>
    <row r="58" spans="2:9" ht="10.5" customHeight="1" thickBot="1" x14ac:dyDescent="0.2">
      <c r="B58" s="18">
        <f>B57+0.01</f>
        <v>7.0399999999999991</v>
      </c>
      <c r="C58" s="19" t="s">
        <v>53</v>
      </c>
      <c r="D58" s="23">
        <v>9</v>
      </c>
      <c r="E58" s="21" t="s">
        <v>8</v>
      </c>
      <c r="F58" s="20">
        <v>0</v>
      </c>
      <c r="G58" s="76">
        <f>Cantidad*Precio</f>
        <v>0</v>
      </c>
      <c r="H58" s="23"/>
      <c r="I58" s="22"/>
    </row>
    <row r="59" spans="2:9" ht="12.75" customHeight="1" thickBot="1" x14ac:dyDescent="0.2">
      <c r="B59" s="12">
        <v>8</v>
      </c>
      <c r="C59" s="13" t="s">
        <v>54</v>
      </c>
      <c r="D59" s="14"/>
      <c r="E59" s="14"/>
      <c r="F59" s="15"/>
      <c r="G59" s="75">
        <f>SUBTOTAL(9,G60:G65)</f>
        <v>0</v>
      </c>
      <c r="H59" s="17"/>
      <c r="I59" s="16"/>
    </row>
    <row r="60" spans="2:9" ht="10.5" customHeight="1" x14ac:dyDescent="0.15">
      <c r="B60" s="18">
        <f t="shared" ref="B60:B104" si="10">B59+0.01</f>
        <v>8.01</v>
      </c>
      <c r="C60" s="19" t="s">
        <v>55</v>
      </c>
      <c r="D60" s="23">
        <f>D61+D62</f>
        <v>310.75</v>
      </c>
      <c r="E60" s="21" t="s">
        <v>8</v>
      </c>
      <c r="F60" s="20">
        <v>0</v>
      </c>
      <c r="G60" s="76">
        <f t="shared" ref="G60:G65" si="11">Cantidad*Precio</f>
        <v>0</v>
      </c>
      <c r="H60" s="23"/>
      <c r="I60" s="22"/>
    </row>
    <row r="61" spans="2:9" ht="10.5" customHeight="1" x14ac:dyDescent="0.15">
      <c r="B61" s="18">
        <f t="shared" si="10"/>
        <v>8.02</v>
      </c>
      <c r="C61" s="19" t="s">
        <v>56</v>
      </c>
      <c r="D61" s="23">
        <f>D44+D45</f>
        <v>277.75</v>
      </c>
      <c r="E61" s="21" t="s">
        <v>8</v>
      </c>
      <c r="F61" s="20">
        <v>0</v>
      </c>
      <c r="G61" s="76">
        <f t="shared" si="11"/>
        <v>0</v>
      </c>
      <c r="H61" s="23"/>
      <c r="I61" s="22"/>
    </row>
    <row r="62" spans="2:9" ht="10.5" customHeight="1" x14ac:dyDescent="0.15">
      <c r="B62" s="18">
        <f t="shared" si="10"/>
        <v>8.0299999999999994</v>
      </c>
      <c r="C62" s="19" t="s">
        <v>57</v>
      </c>
      <c r="D62" s="23">
        <f>D43</f>
        <v>33</v>
      </c>
      <c r="E62" s="21" t="s">
        <v>8</v>
      </c>
      <c r="F62" s="20">
        <v>0</v>
      </c>
      <c r="G62" s="76">
        <f t="shared" si="11"/>
        <v>0</v>
      </c>
      <c r="H62" s="23"/>
      <c r="I62" s="22"/>
    </row>
    <row r="63" spans="2:9" ht="10.5" customHeight="1" x14ac:dyDescent="0.15">
      <c r="B63" s="18">
        <f t="shared" si="10"/>
        <v>8.0399999999999991</v>
      </c>
      <c r="C63" s="19" t="s">
        <v>58</v>
      </c>
      <c r="D63" s="23">
        <f>40*2</f>
        <v>80</v>
      </c>
      <c r="E63" s="21" t="s">
        <v>8</v>
      </c>
      <c r="F63" s="20">
        <v>0</v>
      </c>
      <c r="G63" s="76">
        <f t="shared" si="11"/>
        <v>0</v>
      </c>
      <c r="H63" s="23"/>
      <c r="I63" s="22"/>
    </row>
    <row r="64" spans="2:9" ht="10.5" customHeight="1" x14ac:dyDescent="0.15">
      <c r="B64" s="18">
        <f t="shared" si="10"/>
        <v>8.0499999999999989</v>
      </c>
      <c r="C64" s="19" t="s">
        <v>59</v>
      </c>
      <c r="D64" s="23">
        <f>40*1</f>
        <v>40</v>
      </c>
      <c r="E64" s="21" t="s">
        <v>8</v>
      </c>
      <c r="F64" s="20">
        <v>0</v>
      </c>
      <c r="G64" s="76">
        <f t="shared" si="11"/>
        <v>0</v>
      </c>
      <c r="H64" s="23"/>
      <c r="I64" s="22"/>
    </row>
    <row r="65" spans="2:9" ht="10.5" customHeight="1" thickBot="1" x14ac:dyDescent="0.2">
      <c r="B65" s="18">
        <f t="shared" si="10"/>
        <v>8.0599999999999987</v>
      </c>
      <c r="C65" s="19" t="s">
        <v>60</v>
      </c>
      <c r="D65" s="23">
        <f>20*3.2</f>
        <v>64</v>
      </c>
      <c r="E65" s="21" t="s">
        <v>8</v>
      </c>
      <c r="F65" s="20">
        <v>0</v>
      </c>
      <c r="G65" s="76">
        <f t="shared" si="11"/>
        <v>0</v>
      </c>
      <c r="H65" s="23"/>
      <c r="I65" s="22"/>
    </row>
    <row r="66" spans="2:9" ht="12.75" customHeight="1" thickBot="1" x14ac:dyDescent="0.2">
      <c r="B66" s="12">
        <v>9</v>
      </c>
      <c r="C66" s="13" t="s">
        <v>61</v>
      </c>
      <c r="D66" s="14"/>
      <c r="E66" s="14"/>
      <c r="F66" s="15"/>
      <c r="G66" s="75">
        <f>SUBTOTAL(9,G67:G78)</f>
        <v>0</v>
      </c>
      <c r="H66" s="17"/>
      <c r="I66" s="16"/>
    </row>
    <row r="67" spans="2:9" ht="10.5" customHeight="1" x14ac:dyDescent="0.15">
      <c r="B67" s="18">
        <f t="shared" si="10"/>
        <v>9.01</v>
      </c>
      <c r="C67" s="19" t="s">
        <v>62</v>
      </c>
      <c r="D67" s="23">
        <v>1</v>
      </c>
      <c r="E67" s="21" t="s">
        <v>12</v>
      </c>
      <c r="F67" s="20">
        <v>0</v>
      </c>
      <c r="G67" s="76">
        <f t="shared" ref="G67:G78" si="12">Cantidad*Precio</f>
        <v>0</v>
      </c>
      <c r="H67" s="23"/>
      <c r="I67" s="22"/>
    </row>
    <row r="68" spans="2:9" ht="10.5" customHeight="1" x14ac:dyDescent="0.15">
      <c r="B68" s="18">
        <f t="shared" si="10"/>
        <v>9.02</v>
      </c>
      <c r="C68" s="19" t="s">
        <v>63</v>
      </c>
      <c r="D68" s="23">
        <v>1</v>
      </c>
      <c r="E68" s="21" t="s">
        <v>12</v>
      </c>
      <c r="F68" s="20">
        <v>0</v>
      </c>
      <c r="G68" s="76">
        <f t="shared" si="12"/>
        <v>0</v>
      </c>
      <c r="H68" s="23"/>
      <c r="I68" s="22"/>
    </row>
    <row r="69" spans="2:9" ht="10.5" customHeight="1" x14ac:dyDescent="0.15">
      <c r="B69" s="18">
        <f t="shared" si="10"/>
        <v>9.0299999999999994</v>
      </c>
      <c r="C69" s="19" t="s">
        <v>64</v>
      </c>
      <c r="D69" s="23">
        <v>2</v>
      </c>
      <c r="E69" s="21" t="s">
        <v>12</v>
      </c>
      <c r="F69" s="20">
        <v>0</v>
      </c>
      <c r="G69" s="76">
        <f t="shared" si="12"/>
        <v>0</v>
      </c>
      <c r="H69" s="23"/>
      <c r="I69" s="22"/>
    </row>
    <row r="70" spans="2:9" ht="10.5" customHeight="1" x14ac:dyDescent="0.15">
      <c r="B70" s="18">
        <f t="shared" si="10"/>
        <v>9.0399999999999991</v>
      </c>
      <c r="C70" s="19" t="s">
        <v>65</v>
      </c>
      <c r="D70" s="23">
        <v>12</v>
      </c>
      <c r="E70" s="21" t="s">
        <v>41</v>
      </c>
      <c r="F70" s="20">
        <v>0</v>
      </c>
      <c r="G70" s="76">
        <f t="shared" si="12"/>
        <v>0</v>
      </c>
      <c r="H70" s="23"/>
      <c r="I70" s="22"/>
    </row>
    <row r="71" spans="2:9" ht="10.5" customHeight="1" x14ac:dyDescent="0.15">
      <c r="B71" s="18">
        <f t="shared" si="10"/>
        <v>9.0499999999999989</v>
      </c>
      <c r="C71" s="19" t="s">
        <v>66</v>
      </c>
      <c r="D71" s="23">
        <v>1</v>
      </c>
      <c r="E71" s="21" t="s">
        <v>12</v>
      </c>
      <c r="F71" s="20">
        <v>0</v>
      </c>
      <c r="G71" s="76">
        <f t="shared" si="12"/>
        <v>0</v>
      </c>
      <c r="H71" s="23"/>
      <c r="I71" s="22"/>
    </row>
    <row r="72" spans="2:9" ht="10.5" customHeight="1" x14ac:dyDescent="0.15">
      <c r="B72" s="18">
        <f t="shared" si="10"/>
        <v>9.0599999999999987</v>
      </c>
      <c r="C72" s="19" t="s">
        <v>67</v>
      </c>
      <c r="D72" s="23">
        <v>2.8</v>
      </c>
      <c r="E72" s="21" t="s">
        <v>41</v>
      </c>
      <c r="F72" s="20">
        <v>0</v>
      </c>
      <c r="G72" s="76">
        <f t="shared" si="12"/>
        <v>0</v>
      </c>
      <c r="H72" s="23"/>
      <c r="I72" s="22"/>
    </row>
    <row r="73" spans="2:9" ht="10.5" customHeight="1" x14ac:dyDescent="0.15">
      <c r="B73" s="18">
        <f t="shared" si="10"/>
        <v>9.0699999999999985</v>
      </c>
      <c r="C73" s="19" t="s">
        <v>68</v>
      </c>
      <c r="D73" s="23">
        <v>1</v>
      </c>
      <c r="E73" s="21" t="s">
        <v>12</v>
      </c>
      <c r="F73" s="20">
        <v>0</v>
      </c>
      <c r="G73" s="76">
        <f t="shared" si="12"/>
        <v>0</v>
      </c>
      <c r="H73" s="23"/>
      <c r="I73" s="22"/>
    </row>
    <row r="74" spans="2:9" ht="10.5" customHeight="1" x14ac:dyDescent="0.15">
      <c r="B74" s="18">
        <f t="shared" si="10"/>
        <v>9.0799999999999983</v>
      </c>
      <c r="C74" s="19" t="s">
        <v>69</v>
      </c>
      <c r="D74" s="23">
        <f>ROUNDUP(1+D78/20,0)</f>
        <v>4</v>
      </c>
      <c r="E74" s="21" t="s">
        <v>12</v>
      </c>
      <c r="F74" s="20">
        <v>0</v>
      </c>
      <c r="G74" s="76">
        <f t="shared" si="12"/>
        <v>0</v>
      </c>
      <c r="H74" s="23"/>
      <c r="I74" s="22"/>
    </row>
    <row r="75" spans="2:9" ht="10.5" customHeight="1" x14ac:dyDescent="0.15">
      <c r="B75" s="18">
        <f t="shared" si="10"/>
        <v>9.0899999999999981</v>
      </c>
      <c r="C75" s="19" t="s">
        <v>121</v>
      </c>
      <c r="D75" s="23">
        <v>60</v>
      </c>
      <c r="E75" s="21" t="s">
        <v>122</v>
      </c>
      <c r="F75" s="20">
        <v>0</v>
      </c>
      <c r="G75" s="76">
        <f t="shared" ref="G75:G76" si="13">Cantidad*Precio</f>
        <v>0</v>
      </c>
      <c r="H75" s="23"/>
      <c r="I75" s="22"/>
    </row>
    <row r="76" spans="2:9" ht="10.5" customHeight="1" x14ac:dyDescent="0.15">
      <c r="B76" s="18">
        <f t="shared" si="10"/>
        <v>9.0999999999999979</v>
      </c>
      <c r="C76" s="19" t="s">
        <v>123</v>
      </c>
      <c r="D76" s="23">
        <v>1</v>
      </c>
      <c r="E76" s="21" t="s">
        <v>12</v>
      </c>
      <c r="F76" s="20">
        <v>0</v>
      </c>
      <c r="G76" s="76">
        <f t="shared" si="13"/>
        <v>0</v>
      </c>
      <c r="H76" s="23"/>
      <c r="I76" s="22"/>
    </row>
    <row r="77" spans="2:9" ht="10.5" customHeight="1" x14ac:dyDescent="0.15">
      <c r="B77" s="18">
        <f t="shared" si="10"/>
        <v>9.1099999999999977</v>
      </c>
      <c r="C77" s="19" t="s">
        <v>70</v>
      </c>
      <c r="D77" s="23">
        <v>60</v>
      </c>
      <c r="E77" s="21" t="s">
        <v>41</v>
      </c>
      <c r="F77" s="20">
        <v>0</v>
      </c>
      <c r="G77" s="76">
        <f t="shared" si="12"/>
        <v>0</v>
      </c>
      <c r="H77" s="23"/>
      <c r="I77" s="22"/>
    </row>
    <row r="78" spans="2:9" ht="10.5" customHeight="1" thickBot="1" x14ac:dyDescent="0.2">
      <c r="B78" s="18">
        <f t="shared" si="10"/>
        <v>9.1199999999999974</v>
      </c>
      <c r="C78" s="19" t="s">
        <v>71</v>
      </c>
      <c r="D78" s="23">
        <v>60</v>
      </c>
      <c r="E78" s="21" t="s">
        <v>41</v>
      </c>
      <c r="F78" s="20">
        <v>0</v>
      </c>
      <c r="G78" s="76">
        <f t="shared" si="12"/>
        <v>0</v>
      </c>
      <c r="H78" s="23"/>
      <c r="I78" s="22"/>
    </row>
    <row r="79" spans="2:9" ht="12.75" customHeight="1" thickBot="1" x14ac:dyDescent="0.2">
      <c r="B79" s="12">
        <v>10</v>
      </c>
      <c r="C79" s="13" t="s">
        <v>72</v>
      </c>
      <c r="D79" s="14"/>
      <c r="E79" s="14"/>
      <c r="F79" s="15"/>
      <c r="G79" s="75">
        <f>SUBTOTAL(9,G80:G91)</f>
        <v>0</v>
      </c>
      <c r="H79" s="17"/>
      <c r="I79" s="16"/>
    </row>
    <row r="80" spans="2:9" ht="10.5" customHeight="1" x14ac:dyDescent="0.15">
      <c r="B80" s="18">
        <f t="shared" ref="B80:B83" si="14">B79+0.01</f>
        <v>10.01</v>
      </c>
      <c r="C80" s="19" t="s">
        <v>128</v>
      </c>
      <c r="D80" s="23">
        <v>1</v>
      </c>
      <c r="E80" s="21" t="s">
        <v>12</v>
      </c>
      <c r="F80" s="20">
        <v>0</v>
      </c>
      <c r="G80" s="76">
        <f t="shared" ref="G80:G83" si="15">Cantidad*Precio</f>
        <v>0</v>
      </c>
      <c r="H80" s="23"/>
      <c r="I80" s="22"/>
    </row>
    <row r="81" spans="2:9" ht="10.5" customHeight="1" x14ac:dyDescent="0.15">
      <c r="B81" s="18">
        <f t="shared" si="14"/>
        <v>10.02</v>
      </c>
      <c r="C81" s="19" t="s">
        <v>73</v>
      </c>
      <c r="D81" s="23">
        <v>2</v>
      </c>
      <c r="E81" s="21" t="s">
        <v>12</v>
      </c>
      <c r="F81" s="20">
        <v>0</v>
      </c>
      <c r="G81" s="76">
        <f t="shared" si="15"/>
        <v>0</v>
      </c>
      <c r="H81" s="23"/>
      <c r="I81" s="22"/>
    </row>
    <row r="82" spans="2:9" ht="10.5" customHeight="1" x14ac:dyDescent="0.15">
      <c r="B82" s="18">
        <f t="shared" si="14"/>
        <v>10.029999999999999</v>
      </c>
      <c r="C82" s="19" t="s">
        <v>74</v>
      </c>
      <c r="D82" s="23">
        <v>4</v>
      </c>
      <c r="E82" s="21" t="s">
        <v>12</v>
      </c>
      <c r="F82" s="20">
        <v>0</v>
      </c>
      <c r="G82" s="76">
        <f t="shared" si="15"/>
        <v>0</v>
      </c>
      <c r="H82" s="23"/>
      <c r="I82" s="22"/>
    </row>
    <row r="83" spans="2:9" ht="10.5" customHeight="1" x14ac:dyDescent="0.15">
      <c r="B83" s="18">
        <f t="shared" si="14"/>
        <v>10.039999999999999</v>
      </c>
      <c r="C83" s="19" t="s">
        <v>129</v>
      </c>
      <c r="D83" s="23">
        <v>4</v>
      </c>
      <c r="E83" s="21" t="s">
        <v>12</v>
      </c>
      <c r="F83" s="20">
        <v>0</v>
      </c>
      <c r="G83" s="76">
        <f t="shared" si="15"/>
        <v>0</v>
      </c>
      <c r="H83" s="23"/>
      <c r="I83" s="22"/>
    </row>
    <row r="84" spans="2:9" ht="10.5" customHeight="1" x14ac:dyDescent="0.15">
      <c r="B84" s="18">
        <f t="shared" si="10"/>
        <v>10.049999999999999</v>
      </c>
      <c r="C84" s="19" t="s">
        <v>75</v>
      </c>
      <c r="D84" s="23">
        <v>3</v>
      </c>
      <c r="E84" s="21" t="s">
        <v>12</v>
      </c>
      <c r="F84" s="20">
        <v>0</v>
      </c>
      <c r="G84" s="76">
        <f t="shared" ref="G84:G91" si="16">Cantidad*Precio</f>
        <v>0</v>
      </c>
      <c r="H84" s="23"/>
      <c r="I84" s="22"/>
    </row>
    <row r="85" spans="2:9" ht="10.5" customHeight="1" x14ac:dyDescent="0.15">
      <c r="B85" s="18">
        <f t="shared" si="10"/>
        <v>10.059999999999999</v>
      </c>
      <c r="C85" s="19" t="s">
        <v>76</v>
      </c>
      <c r="D85" s="23">
        <v>1</v>
      </c>
      <c r="E85" s="21" t="s">
        <v>12</v>
      </c>
      <c r="F85" s="20">
        <v>0</v>
      </c>
      <c r="G85" s="76">
        <f t="shared" si="16"/>
        <v>0</v>
      </c>
      <c r="H85" s="23"/>
      <c r="I85" s="22"/>
    </row>
    <row r="86" spans="2:9" ht="10.5" customHeight="1" x14ac:dyDescent="0.15">
      <c r="B86" s="18">
        <f t="shared" si="10"/>
        <v>10.069999999999999</v>
      </c>
      <c r="C86" s="19" t="s">
        <v>77</v>
      </c>
      <c r="D86" s="23">
        <v>5</v>
      </c>
      <c r="E86" s="21" t="s">
        <v>12</v>
      </c>
      <c r="F86" s="20">
        <v>0</v>
      </c>
      <c r="G86" s="76">
        <f t="shared" si="16"/>
        <v>0</v>
      </c>
      <c r="H86" s="23"/>
      <c r="I86" s="22"/>
    </row>
    <row r="87" spans="2:9" ht="10.5" customHeight="1" x14ac:dyDescent="0.15">
      <c r="B87" s="18">
        <f t="shared" si="10"/>
        <v>10.079999999999998</v>
      </c>
      <c r="C87" s="19" t="s">
        <v>78</v>
      </c>
      <c r="D87" s="23">
        <v>2</v>
      </c>
      <c r="E87" s="21" t="s">
        <v>12</v>
      </c>
      <c r="F87" s="20">
        <v>0</v>
      </c>
      <c r="G87" s="76">
        <f t="shared" si="16"/>
        <v>0</v>
      </c>
      <c r="H87" s="23"/>
      <c r="I87" s="22"/>
    </row>
    <row r="88" spans="2:9" ht="10.5" customHeight="1" x14ac:dyDescent="0.15">
      <c r="B88" s="18">
        <f t="shared" si="10"/>
        <v>10.089999999999998</v>
      </c>
      <c r="C88" s="19" t="s">
        <v>79</v>
      </c>
      <c r="D88" s="23">
        <v>2</v>
      </c>
      <c r="E88" s="21" t="s">
        <v>12</v>
      </c>
      <c r="F88" s="20">
        <v>0</v>
      </c>
      <c r="G88" s="76">
        <f t="shared" si="16"/>
        <v>0</v>
      </c>
      <c r="H88" s="23"/>
      <c r="I88" s="22"/>
    </row>
    <row r="89" spans="2:9" ht="10.5" customHeight="1" x14ac:dyDescent="0.15">
      <c r="B89" s="18">
        <f t="shared" si="10"/>
        <v>10.099999999999998</v>
      </c>
      <c r="C89" s="19" t="s">
        <v>80</v>
      </c>
      <c r="D89" s="23">
        <v>1</v>
      </c>
      <c r="E89" s="21" t="s">
        <v>12</v>
      </c>
      <c r="F89" s="20">
        <v>0</v>
      </c>
      <c r="G89" s="76">
        <f t="shared" si="16"/>
        <v>0</v>
      </c>
      <c r="H89" s="23"/>
      <c r="I89" s="22"/>
    </row>
    <row r="90" spans="2:9" ht="10.5" customHeight="1" x14ac:dyDescent="0.15">
      <c r="B90" s="18">
        <f t="shared" si="10"/>
        <v>10.109999999999998</v>
      </c>
      <c r="C90" s="19" t="s">
        <v>81</v>
      </c>
      <c r="D90" s="23">
        <f>ROUNDUP(1+D91/20,0)</f>
        <v>4</v>
      </c>
      <c r="E90" s="21" t="s">
        <v>12</v>
      </c>
      <c r="F90" s="20">
        <v>0</v>
      </c>
      <c r="G90" s="76">
        <f t="shared" si="16"/>
        <v>0</v>
      </c>
      <c r="H90" s="23"/>
      <c r="I90" s="22"/>
    </row>
    <row r="91" spans="2:9" ht="10.5" customHeight="1" thickBot="1" x14ac:dyDescent="0.2">
      <c r="B91" s="18">
        <f t="shared" si="10"/>
        <v>10.119999999999997</v>
      </c>
      <c r="C91" s="19" t="s">
        <v>82</v>
      </c>
      <c r="D91" s="23">
        <v>60</v>
      </c>
      <c r="E91" s="21" t="s">
        <v>41</v>
      </c>
      <c r="F91" s="20">
        <v>0</v>
      </c>
      <c r="G91" s="76">
        <f t="shared" si="16"/>
        <v>0</v>
      </c>
      <c r="H91" s="23"/>
      <c r="I91" s="22"/>
    </row>
    <row r="92" spans="2:9" ht="12.75" customHeight="1" thickBot="1" x14ac:dyDescent="0.2">
      <c r="B92" s="12">
        <v>11</v>
      </c>
      <c r="C92" s="13" t="s">
        <v>83</v>
      </c>
      <c r="D92" s="14"/>
      <c r="E92" s="14"/>
      <c r="F92" s="15"/>
      <c r="G92" s="75">
        <f>SUBTOTAL(9,G93:G97)</f>
        <v>0</v>
      </c>
      <c r="H92" s="17"/>
      <c r="I92" s="16"/>
    </row>
    <row r="93" spans="2:9" ht="10.5" customHeight="1" x14ac:dyDescent="0.15">
      <c r="B93" s="18">
        <f t="shared" ref="B93" si="17">B92+0.01</f>
        <v>11.01</v>
      </c>
      <c r="C93" s="19" t="s">
        <v>138</v>
      </c>
      <c r="D93" s="89">
        <v>1</v>
      </c>
      <c r="E93" s="21" t="s">
        <v>12</v>
      </c>
      <c r="F93" s="89">
        <v>0</v>
      </c>
      <c r="G93" s="90">
        <f>Cantidad*Precio</f>
        <v>0</v>
      </c>
      <c r="H93" s="89"/>
      <c r="I93" s="91"/>
    </row>
    <row r="94" spans="2:9" ht="10.5" customHeight="1" x14ac:dyDescent="0.15">
      <c r="B94" s="18">
        <f>B93+0.01</f>
        <v>11.02</v>
      </c>
      <c r="C94" s="19" t="s">
        <v>139</v>
      </c>
      <c r="D94" s="89">
        <v>3</v>
      </c>
      <c r="E94" s="21" t="s">
        <v>12</v>
      </c>
      <c r="F94" s="89">
        <v>0</v>
      </c>
      <c r="G94" s="90">
        <f>Cantidad*Precio</f>
        <v>0</v>
      </c>
      <c r="H94" s="89"/>
      <c r="I94" s="91"/>
    </row>
    <row r="95" spans="2:9" ht="10.5" customHeight="1" x14ac:dyDescent="0.15">
      <c r="B95" s="18">
        <f>B94+0.01</f>
        <v>11.03</v>
      </c>
      <c r="C95" s="19" t="s">
        <v>140</v>
      </c>
      <c r="D95" s="89">
        <v>1</v>
      </c>
      <c r="E95" s="21" t="s">
        <v>12</v>
      </c>
      <c r="F95" s="89">
        <v>0</v>
      </c>
      <c r="G95" s="90">
        <f>Cantidad*Precio</f>
        <v>0</v>
      </c>
      <c r="H95" s="89"/>
      <c r="I95" s="91"/>
    </row>
    <row r="96" spans="2:9" ht="10.5" customHeight="1" x14ac:dyDescent="0.15">
      <c r="B96" s="18">
        <f>B95+0.01</f>
        <v>11.04</v>
      </c>
      <c r="C96" s="19" t="s">
        <v>141</v>
      </c>
      <c r="D96" s="89">
        <v>1</v>
      </c>
      <c r="E96" s="21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thickBot="1" x14ac:dyDescent="0.2">
      <c r="B97" s="18">
        <f>B96+0.01</f>
        <v>11.049999999999999</v>
      </c>
      <c r="C97" s="19" t="s">
        <v>142</v>
      </c>
      <c r="D97" s="89">
        <v>1</v>
      </c>
      <c r="E97" s="21" t="s">
        <v>12</v>
      </c>
      <c r="F97" s="89">
        <v>0</v>
      </c>
      <c r="G97" s="90">
        <f>Cantidad*Precio</f>
        <v>0</v>
      </c>
      <c r="H97" s="89"/>
      <c r="I97" s="91"/>
    </row>
    <row r="98" spans="2:9" ht="12.75" customHeight="1" thickBot="1" x14ac:dyDescent="0.2">
      <c r="B98" s="12">
        <v>12</v>
      </c>
      <c r="C98" s="13" t="s">
        <v>84</v>
      </c>
      <c r="D98" s="14"/>
      <c r="E98" s="14"/>
      <c r="F98" s="15"/>
      <c r="G98" s="75">
        <f>SUBTOTAL(9,G99:G102)</f>
        <v>0</v>
      </c>
      <c r="H98" s="17"/>
      <c r="I98" s="16"/>
    </row>
    <row r="99" spans="2:9" ht="10.5" customHeight="1" x14ac:dyDescent="0.15">
      <c r="B99" s="18">
        <f t="shared" ref="B99:B102" si="18">B98+0.01</f>
        <v>12.01</v>
      </c>
      <c r="C99" s="19" t="s">
        <v>130</v>
      </c>
      <c r="D99" s="89">
        <v>4</v>
      </c>
      <c r="E99" s="21" t="s">
        <v>12</v>
      </c>
      <c r="F99" s="89">
        <v>0</v>
      </c>
      <c r="G99" s="90">
        <f>Cantidad*Precio</f>
        <v>0</v>
      </c>
      <c r="H99" s="89"/>
      <c r="I99" s="91"/>
    </row>
    <row r="100" spans="2:9" ht="10.5" customHeight="1" x14ac:dyDescent="0.15">
      <c r="B100" s="18">
        <f t="shared" si="18"/>
        <v>12.02</v>
      </c>
      <c r="C100" s="19" t="s">
        <v>131</v>
      </c>
      <c r="D100" s="89">
        <v>1</v>
      </c>
      <c r="E100" s="21" t="s">
        <v>12</v>
      </c>
      <c r="F100" s="89">
        <v>0</v>
      </c>
      <c r="G100" s="90">
        <f>Cantidad*Precio</f>
        <v>0</v>
      </c>
      <c r="H100" s="89"/>
      <c r="I100" s="91"/>
    </row>
    <row r="101" spans="2:9" ht="10.5" customHeight="1" x14ac:dyDescent="0.15">
      <c r="B101" s="18">
        <f t="shared" si="18"/>
        <v>12.03</v>
      </c>
      <c r="C101" s="19" t="s">
        <v>132</v>
      </c>
      <c r="D101" s="89">
        <v>1</v>
      </c>
      <c r="E101" s="21" t="s">
        <v>12</v>
      </c>
      <c r="F101" s="89">
        <v>0</v>
      </c>
      <c r="G101" s="90">
        <f>Cantidad*Precio</f>
        <v>0</v>
      </c>
      <c r="H101" s="89"/>
      <c r="I101" s="91"/>
    </row>
    <row r="102" spans="2:9" ht="10.5" customHeight="1" thickBot="1" x14ac:dyDescent="0.2">
      <c r="B102" s="18">
        <f t="shared" si="18"/>
        <v>12.04</v>
      </c>
      <c r="C102" s="19" t="s">
        <v>85</v>
      </c>
      <c r="D102" s="89">
        <v>1</v>
      </c>
      <c r="E102" s="21" t="s">
        <v>12</v>
      </c>
      <c r="F102" s="89">
        <v>0</v>
      </c>
      <c r="G102" s="90">
        <f>Cantidad*Precio</f>
        <v>0</v>
      </c>
      <c r="H102" s="89"/>
      <c r="I102" s="91"/>
    </row>
    <row r="103" spans="2:9" ht="12.75" customHeight="1" thickBot="1" x14ac:dyDescent="0.2">
      <c r="B103" s="12">
        <v>13</v>
      </c>
      <c r="C103" s="13" t="s">
        <v>86</v>
      </c>
      <c r="D103" s="14"/>
      <c r="E103" s="14"/>
      <c r="F103" s="15"/>
      <c r="G103" s="75">
        <f>SUBTOTAL(9,G104:G104)</f>
        <v>0</v>
      </c>
      <c r="H103" s="17"/>
      <c r="I103" s="16"/>
    </row>
    <row r="104" spans="2:9" s="83" customFormat="1" ht="18.75" thickBot="1" x14ac:dyDescent="0.25">
      <c r="B104" s="18">
        <f t="shared" si="10"/>
        <v>13.01</v>
      </c>
      <c r="C104" s="82" t="s">
        <v>124</v>
      </c>
      <c r="D104" s="84">
        <v>70</v>
      </c>
      <c r="E104" s="85" t="s">
        <v>87</v>
      </c>
      <c r="F104" s="86">
        <v>0</v>
      </c>
      <c r="G104" s="87">
        <f>Cantidad*Precio</f>
        <v>0</v>
      </c>
      <c r="H104" s="84"/>
      <c r="I104" s="88"/>
    </row>
    <row r="105" spans="2:9" ht="12.75" customHeight="1" thickBot="1" x14ac:dyDescent="0.2">
      <c r="B105" s="12">
        <v>14</v>
      </c>
      <c r="C105" s="13" t="s">
        <v>88</v>
      </c>
      <c r="D105" s="14"/>
      <c r="E105" s="14"/>
      <c r="F105" s="15"/>
      <c r="G105" s="75">
        <f>SUBTOTAL(9,G106:G122)</f>
        <v>0</v>
      </c>
      <c r="H105" s="17"/>
      <c r="I105" s="16"/>
    </row>
    <row r="106" spans="2:9" ht="10.5" customHeight="1" x14ac:dyDescent="0.15">
      <c r="B106" s="18">
        <f t="shared" ref="B106:B122" si="19">B105+0.01</f>
        <v>14.01</v>
      </c>
      <c r="C106" s="19" t="s">
        <v>148</v>
      </c>
      <c r="D106" s="89">
        <v>1</v>
      </c>
      <c r="E106" s="21" t="s">
        <v>12</v>
      </c>
      <c r="F106" s="89">
        <v>0</v>
      </c>
      <c r="G106" s="90">
        <f>Cantidad*Precio</f>
        <v>0</v>
      </c>
      <c r="H106" s="89"/>
      <c r="I106" s="91"/>
    </row>
    <row r="107" spans="2:9" ht="10.5" customHeight="1" x14ac:dyDescent="0.15">
      <c r="B107" s="18">
        <f t="shared" si="19"/>
        <v>14.02</v>
      </c>
      <c r="C107" s="19" t="s">
        <v>149</v>
      </c>
      <c r="D107" s="89">
        <v>1</v>
      </c>
      <c r="E107" s="21" t="s">
        <v>12</v>
      </c>
      <c r="F107" s="89">
        <v>0</v>
      </c>
      <c r="G107" s="90">
        <f>Cantidad*Precio</f>
        <v>0</v>
      </c>
      <c r="H107" s="89"/>
      <c r="I107" s="91"/>
    </row>
    <row r="108" spans="2:9" ht="10.5" customHeight="1" x14ac:dyDescent="0.15">
      <c r="B108" s="18">
        <f t="shared" si="19"/>
        <v>14.03</v>
      </c>
      <c r="C108" s="19" t="s">
        <v>89</v>
      </c>
      <c r="D108" s="23">
        <v>40</v>
      </c>
      <c r="E108" s="21" t="s">
        <v>41</v>
      </c>
      <c r="F108" s="20">
        <v>0</v>
      </c>
      <c r="G108" s="76">
        <f t="shared" ref="G108:G122" si="20">Cantidad*Precio</f>
        <v>0</v>
      </c>
      <c r="H108" s="23"/>
      <c r="I108" s="22"/>
    </row>
    <row r="109" spans="2:9" ht="10.5" customHeight="1" x14ac:dyDescent="0.15">
      <c r="B109" s="18">
        <f t="shared" si="19"/>
        <v>14.04</v>
      </c>
      <c r="C109" s="19" t="s">
        <v>90</v>
      </c>
      <c r="D109" s="23">
        <v>1</v>
      </c>
      <c r="E109" s="21" t="s">
        <v>12</v>
      </c>
      <c r="F109" s="20">
        <v>0</v>
      </c>
      <c r="G109" s="76">
        <f t="shared" si="20"/>
        <v>0</v>
      </c>
      <c r="H109" s="23"/>
      <c r="I109" s="22"/>
    </row>
    <row r="110" spans="2:9" ht="10.5" customHeight="1" x14ac:dyDescent="0.15">
      <c r="B110" s="18">
        <f t="shared" si="19"/>
        <v>14.049999999999999</v>
      </c>
      <c r="C110" s="19" t="s">
        <v>144</v>
      </c>
      <c r="D110" s="23">
        <v>2</v>
      </c>
      <c r="E110" s="21" t="s">
        <v>12</v>
      </c>
      <c r="F110" s="20">
        <v>0</v>
      </c>
      <c r="G110" s="76">
        <f t="shared" si="20"/>
        <v>0</v>
      </c>
      <c r="H110" s="23"/>
      <c r="I110" s="22"/>
    </row>
    <row r="111" spans="2:9" ht="10.5" customHeight="1" x14ac:dyDescent="0.15">
      <c r="B111" s="18">
        <f t="shared" si="19"/>
        <v>14.059999999999999</v>
      </c>
      <c r="C111" s="19" t="s">
        <v>91</v>
      </c>
      <c r="D111" s="23">
        <v>1</v>
      </c>
      <c r="E111" s="21" t="s">
        <v>12</v>
      </c>
      <c r="F111" s="20">
        <v>0</v>
      </c>
      <c r="G111" s="76">
        <f t="shared" si="20"/>
        <v>0</v>
      </c>
      <c r="H111" s="23"/>
      <c r="I111" s="22"/>
    </row>
    <row r="112" spans="2:9" ht="10.5" customHeight="1" x14ac:dyDescent="0.15">
      <c r="B112" s="18">
        <f t="shared" si="19"/>
        <v>14.069999999999999</v>
      </c>
      <c r="C112" s="19" t="s">
        <v>92</v>
      </c>
      <c r="D112" s="23">
        <v>1</v>
      </c>
      <c r="E112" s="21" t="s">
        <v>12</v>
      </c>
      <c r="F112" s="20">
        <v>0</v>
      </c>
      <c r="G112" s="76">
        <f t="shared" si="20"/>
        <v>0</v>
      </c>
      <c r="H112" s="23"/>
      <c r="I112" s="22"/>
    </row>
    <row r="113" spans="2:9" ht="10.5" customHeight="1" x14ac:dyDescent="0.15">
      <c r="B113" s="18">
        <f t="shared" si="19"/>
        <v>14.079999999999998</v>
      </c>
      <c r="C113" s="19" t="s">
        <v>93</v>
      </c>
      <c r="D113" s="23">
        <f>D112</f>
        <v>1</v>
      </c>
      <c r="E113" s="21" t="s">
        <v>12</v>
      </c>
      <c r="F113" s="20">
        <v>0</v>
      </c>
      <c r="G113" s="76">
        <f t="shared" si="20"/>
        <v>0</v>
      </c>
      <c r="H113" s="23"/>
      <c r="I113" s="22"/>
    </row>
    <row r="114" spans="2:9" ht="10.5" customHeight="1" x14ac:dyDescent="0.15">
      <c r="B114" s="18">
        <f t="shared" si="19"/>
        <v>14.089999999999998</v>
      </c>
      <c r="C114" s="19" t="s">
        <v>137</v>
      </c>
      <c r="D114" s="89">
        <v>2</v>
      </c>
      <c r="E114" s="21" t="s">
        <v>12</v>
      </c>
      <c r="F114" s="89">
        <v>0</v>
      </c>
      <c r="G114" s="90">
        <f t="shared" ref="G114:G115" si="21">Cantidad*Precio</f>
        <v>0</v>
      </c>
      <c r="H114" s="89"/>
      <c r="I114" s="91"/>
    </row>
    <row r="115" spans="2:9" ht="10.5" customHeight="1" x14ac:dyDescent="0.15">
      <c r="B115" s="18">
        <f t="shared" si="19"/>
        <v>14.099999999999998</v>
      </c>
      <c r="C115" s="19" t="s">
        <v>133</v>
      </c>
      <c r="D115" s="89">
        <v>4</v>
      </c>
      <c r="E115" s="21" t="s">
        <v>12</v>
      </c>
      <c r="F115" s="89">
        <v>0</v>
      </c>
      <c r="G115" s="90">
        <f t="shared" si="21"/>
        <v>0</v>
      </c>
      <c r="H115" s="89"/>
      <c r="I115" s="91"/>
    </row>
    <row r="116" spans="2:9" ht="10.5" customHeight="1" x14ac:dyDescent="0.15">
      <c r="B116" s="18">
        <f t="shared" si="19"/>
        <v>14.109999999999998</v>
      </c>
      <c r="C116" s="19" t="s">
        <v>94</v>
      </c>
      <c r="D116" s="23">
        <v>2</v>
      </c>
      <c r="E116" s="21" t="s">
        <v>12</v>
      </c>
      <c r="F116" s="20">
        <v>0</v>
      </c>
      <c r="G116" s="76">
        <f t="shared" si="20"/>
        <v>0</v>
      </c>
      <c r="H116" s="23"/>
      <c r="I116" s="22"/>
    </row>
    <row r="117" spans="2:9" ht="10.5" customHeight="1" x14ac:dyDescent="0.15">
      <c r="B117" s="18">
        <f t="shared" si="19"/>
        <v>14.119999999999997</v>
      </c>
      <c r="C117" s="19" t="s">
        <v>95</v>
      </c>
      <c r="D117" s="23">
        <v>1</v>
      </c>
      <c r="E117" s="21" t="s">
        <v>12</v>
      </c>
      <c r="F117" s="20">
        <v>0</v>
      </c>
      <c r="G117" s="76">
        <f t="shared" si="20"/>
        <v>0</v>
      </c>
      <c r="H117" s="23"/>
      <c r="I117" s="22"/>
    </row>
    <row r="118" spans="2:9" ht="10.5" customHeight="1" x14ac:dyDescent="0.15">
      <c r="B118" s="18">
        <f t="shared" si="19"/>
        <v>14.129999999999997</v>
      </c>
      <c r="C118" s="19" t="s">
        <v>119</v>
      </c>
      <c r="D118" s="23">
        <v>1</v>
      </c>
      <c r="E118" s="21" t="s">
        <v>96</v>
      </c>
      <c r="F118" s="20">
        <v>0</v>
      </c>
      <c r="G118" s="76">
        <f t="shared" si="20"/>
        <v>0</v>
      </c>
      <c r="H118" s="23"/>
      <c r="I118" s="22"/>
    </row>
    <row r="119" spans="2:9" ht="10.5" customHeight="1" x14ac:dyDescent="0.15">
      <c r="B119" s="18">
        <f t="shared" si="19"/>
        <v>14.139999999999997</v>
      </c>
      <c r="C119" s="19" t="s">
        <v>97</v>
      </c>
      <c r="D119" s="23">
        <v>25</v>
      </c>
      <c r="E119" s="21" t="s">
        <v>41</v>
      </c>
      <c r="F119" s="20">
        <v>0</v>
      </c>
      <c r="G119" s="76">
        <f t="shared" si="20"/>
        <v>0</v>
      </c>
      <c r="H119" s="23"/>
      <c r="I119" s="22"/>
    </row>
    <row r="120" spans="2:9" ht="10.5" customHeight="1" x14ac:dyDescent="0.15">
      <c r="B120" s="18">
        <f t="shared" si="19"/>
        <v>14.149999999999997</v>
      </c>
      <c r="C120" s="19" t="s">
        <v>98</v>
      </c>
      <c r="D120" s="23">
        <v>1</v>
      </c>
      <c r="E120" s="21" t="s">
        <v>12</v>
      </c>
      <c r="F120" s="20">
        <v>0</v>
      </c>
      <c r="G120" s="76">
        <f t="shared" si="20"/>
        <v>0</v>
      </c>
      <c r="H120" s="23"/>
      <c r="I120" s="22"/>
    </row>
    <row r="121" spans="2:9" ht="10.5" customHeight="1" x14ac:dyDescent="0.15">
      <c r="B121" s="18">
        <f t="shared" si="19"/>
        <v>14.159999999999997</v>
      </c>
      <c r="C121" s="19" t="s">
        <v>99</v>
      </c>
      <c r="D121" s="23">
        <v>10</v>
      </c>
      <c r="E121" s="21" t="s">
        <v>15</v>
      </c>
      <c r="F121" s="20">
        <v>0</v>
      </c>
      <c r="G121" s="76">
        <f>Cantidad*Precio</f>
        <v>0</v>
      </c>
      <c r="H121" s="23"/>
      <c r="I121" s="22"/>
    </row>
    <row r="122" spans="2:9" ht="10.5" customHeight="1" x14ac:dyDescent="0.15">
      <c r="B122" s="18">
        <f t="shared" si="19"/>
        <v>14.169999999999996</v>
      </c>
      <c r="C122" s="19" t="s">
        <v>100</v>
      </c>
      <c r="D122" s="23">
        <v>1</v>
      </c>
      <c r="E122" s="21" t="s">
        <v>96</v>
      </c>
      <c r="F122" s="20">
        <v>0</v>
      </c>
      <c r="G122" s="76">
        <f t="shared" si="20"/>
        <v>0</v>
      </c>
      <c r="H122" s="23"/>
      <c r="I122" s="22"/>
    </row>
    <row r="123" spans="2:9" ht="10.5" customHeight="1" thickBot="1" x14ac:dyDescent="0.2">
      <c r="B123" s="18"/>
      <c r="C123" s="19"/>
      <c r="D123" s="23"/>
      <c r="E123" s="21"/>
      <c r="F123" s="23"/>
      <c r="G123" s="76"/>
      <c r="H123" s="23"/>
      <c r="I123" s="22"/>
    </row>
    <row r="124" spans="2:9" ht="14.25" thickBot="1" x14ac:dyDescent="0.3">
      <c r="B124" s="24"/>
      <c r="C124" s="25" t="s">
        <v>101</v>
      </c>
      <c r="D124" s="26"/>
      <c r="E124" s="27"/>
      <c r="F124" s="28"/>
      <c r="G124" s="96">
        <f>SUBTOTAL(9,G5:G122)</f>
        <v>0</v>
      </c>
      <c r="H124" s="29"/>
      <c r="I124" s="30"/>
    </row>
    <row r="125" spans="2:9" ht="12.75" customHeight="1" x14ac:dyDescent="0.2">
      <c r="B125" s="31"/>
      <c r="C125" s="32"/>
      <c r="D125" s="33"/>
      <c r="E125" s="32"/>
      <c r="F125" s="34"/>
      <c r="G125" s="77"/>
      <c r="H125" s="35"/>
      <c r="I125" s="36"/>
    </row>
    <row r="126" spans="2:9" ht="10.5" customHeight="1" x14ac:dyDescent="0.2">
      <c r="B126" s="31"/>
      <c r="C126" s="37" t="s">
        <v>102</v>
      </c>
      <c r="D126" s="38"/>
      <c r="E126" s="39"/>
      <c r="F126" s="40"/>
      <c r="G126" s="77"/>
      <c r="H126" s="41"/>
      <c r="I126" s="36"/>
    </row>
    <row r="127" spans="2:9" ht="10.5" customHeight="1" x14ac:dyDescent="0.2">
      <c r="B127" s="31"/>
      <c r="C127" s="42" t="s">
        <v>103</v>
      </c>
      <c r="D127" s="38">
        <v>0.1</v>
      </c>
      <c r="E127" s="39" t="s">
        <v>104</v>
      </c>
      <c r="F127" s="41">
        <f t="shared" ref="F127:F133" si="22">D127*$G$124</f>
        <v>0</v>
      </c>
      <c r="G127" s="78"/>
      <c r="H127" s="41"/>
      <c r="I127" s="36"/>
    </row>
    <row r="128" spans="2:9" ht="10.5" customHeight="1" x14ac:dyDescent="0.2">
      <c r="B128" s="31"/>
      <c r="C128" s="42" t="s">
        <v>105</v>
      </c>
      <c r="D128" s="38">
        <v>2.5000000000000001E-2</v>
      </c>
      <c r="E128" s="39" t="s">
        <v>104</v>
      </c>
      <c r="F128" s="41">
        <f t="shared" si="22"/>
        <v>0</v>
      </c>
      <c r="G128" s="78"/>
      <c r="H128" s="41"/>
      <c r="I128" s="36"/>
    </row>
    <row r="129" spans="2:9" ht="10.5" customHeight="1" x14ac:dyDescent="0.2">
      <c r="B129" s="31"/>
      <c r="C129" s="42" t="s">
        <v>106</v>
      </c>
      <c r="D129" s="38">
        <v>0.05</v>
      </c>
      <c r="E129" s="39" t="s">
        <v>104</v>
      </c>
      <c r="F129" s="41">
        <f t="shared" si="22"/>
        <v>0</v>
      </c>
      <c r="G129" s="78"/>
      <c r="H129" s="41"/>
      <c r="I129" s="36"/>
    </row>
    <row r="130" spans="2:9" ht="10.5" customHeight="1" x14ac:dyDescent="0.2">
      <c r="B130" s="31"/>
      <c r="C130" s="42" t="s">
        <v>107</v>
      </c>
      <c r="D130" s="38">
        <v>4.6399999999999997E-2</v>
      </c>
      <c r="E130" s="39" t="s">
        <v>104</v>
      </c>
      <c r="F130" s="41">
        <f t="shared" si="22"/>
        <v>0</v>
      </c>
      <c r="G130" s="78"/>
      <c r="H130" s="41"/>
      <c r="I130" s="36"/>
    </row>
    <row r="131" spans="2:9" ht="10.5" customHeight="1" x14ac:dyDescent="0.2">
      <c r="B131" s="31"/>
      <c r="C131" s="42" t="s">
        <v>108</v>
      </c>
      <c r="D131" s="38">
        <v>0.01</v>
      </c>
      <c r="E131" s="39" t="s">
        <v>104</v>
      </c>
      <c r="F131" s="41">
        <f t="shared" si="22"/>
        <v>0</v>
      </c>
      <c r="G131" s="78"/>
      <c r="H131" s="41"/>
      <c r="I131" s="36"/>
    </row>
    <row r="132" spans="2:9" ht="10.5" customHeight="1" x14ac:dyDescent="0.2">
      <c r="B132" s="31"/>
      <c r="C132" s="42" t="s">
        <v>109</v>
      </c>
      <c r="D132" s="38">
        <v>0.05</v>
      </c>
      <c r="E132" s="39" t="s">
        <v>104</v>
      </c>
      <c r="F132" s="41">
        <f t="shared" si="22"/>
        <v>0</v>
      </c>
      <c r="G132" s="78"/>
      <c r="H132" s="41"/>
      <c r="I132" s="36"/>
    </row>
    <row r="133" spans="2:9" ht="10.5" customHeight="1" x14ac:dyDescent="0.2">
      <c r="B133" s="31"/>
      <c r="C133" s="42" t="s">
        <v>110</v>
      </c>
      <c r="D133" s="38">
        <v>1E-3</v>
      </c>
      <c r="E133" s="39" t="s">
        <v>104</v>
      </c>
      <c r="F133" s="41">
        <f t="shared" si="22"/>
        <v>0</v>
      </c>
      <c r="G133" s="79"/>
      <c r="H133" s="43"/>
      <c r="I133" s="36"/>
    </row>
    <row r="134" spans="2:9" ht="10.5" customHeight="1" x14ac:dyDescent="0.2">
      <c r="B134" s="31"/>
      <c r="C134" s="42" t="s">
        <v>111</v>
      </c>
      <c r="D134" s="38">
        <v>0.18</v>
      </c>
      <c r="E134" s="44" t="s">
        <v>112</v>
      </c>
      <c r="F134" s="41">
        <f>D134*$F$127</f>
        <v>0</v>
      </c>
      <c r="H134" s="45"/>
      <c r="I134" s="36"/>
    </row>
    <row r="135" spans="2:9" ht="13.5" thickBot="1" x14ac:dyDescent="0.25">
      <c r="B135" s="31"/>
      <c r="C135" s="32"/>
      <c r="D135" s="46"/>
      <c r="E135" s="47"/>
      <c r="F135" s="48"/>
      <c r="G135" s="77"/>
      <c r="H135" s="49"/>
      <c r="I135" s="36"/>
    </row>
    <row r="136" spans="2:9" ht="15" customHeight="1" thickBot="1" x14ac:dyDescent="0.3">
      <c r="B136" s="24"/>
      <c r="C136" s="25" t="s">
        <v>113</v>
      </c>
      <c r="D136" s="26"/>
      <c r="E136" s="27"/>
      <c r="F136" s="28"/>
      <c r="G136" s="96">
        <f>SUM(F127:F134)+G124</f>
        <v>0</v>
      </c>
      <c r="H136" s="29"/>
      <c r="I136" s="50"/>
    </row>
    <row r="137" spans="2:9" ht="13.5" x14ac:dyDescent="0.25">
      <c r="B137" s="31"/>
      <c r="C137" s="51"/>
      <c r="D137" s="52"/>
      <c r="E137" s="53"/>
      <c r="F137" s="54"/>
      <c r="G137" s="80"/>
      <c r="H137" s="55"/>
      <c r="I137" s="56"/>
    </row>
    <row r="138" spans="2:9" ht="10.5" customHeight="1" x14ac:dyDescent="0.15">
      <c r="C138" s="49" t="s">
        <v>114</v>
      </c>
      <c r="D138" s="57">
        <v>0.05</v>
      </c>
      <c r="E138" s="58" t="s">
        <v>104</v>
      </c>
      <c r="F138" s="59">
        <f>D138*$G$124</f>
        <v>0</v>
      </c>
      <c r="G138" s="81"/>
      <c r="H138" s="59"/>
      <c r="I138" s="36"/>
    </row>
    <row r="139" spans="2:9" ht="14.25" thickBot="1" x14ac:dyDescent="0.3">
      <c r="B139" s="60"/>
      <c r="C139" s="61"/>
      <c r="D139" s="54"/>
      <c r="E139" s="62"/>
      <c r="F139" s="54"/>
      <c r="G139" s="80"/>
      <c r="H139" s="55"/>
      <c r="I139" s="56"/>
    </row>
    <row r="140" spans="2:9" ht="15" customHeight="1" thickBot="1" x14ac:dyDescent="0.3">
      <c r="B140" s="63"/>
      <c r="C140" s="64" t="s">
        <v>115</v>
      </c>
      <c r="D140" s="65"/>
      <c r="E140" s="66"/>
      <c r="F140" s="65"/>
      <c r="G140" s="67">
        <f>ROUND(+G136+F138,2)</f>
        <v>0</v>
      </c>
      <c r="H140" s="68"/>
      <c r="I140" s="67"/>
    </row>
    <row r="141" spans="2:9" ht="11.25" thickBot="1" x14ac:dyDescent="0.2"/>
    <row r="142" spans="2:9" ht="11.25" thickBot="1" x14ac:dyDescent="0.2">
      <c r="H142" s="69" t="s">
        <v>115</v>
      </c>
      <c r="I142" s="70">
        <f>G140</f>
        <v>0</v>
      </c>
    </row>
    <row r="143" spans="2:9" x14ac:dyDescent="0.15">
      <c r="F143" s="71"/>
      <c r="H143" s="71"/>
    </row>
    <row r="145" spans="4:5" x14ac:dyDescent="0.15">
      <c r="D145" s="72"/>
      <c r="E145" s="7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8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6"/>
  <sheetViews>
    <sheetView showGridLines="0" view="pageBreakPreview" topLeftCell="A100" zoomScale="115" zoomScaleNormal="130" zoomScaleSheetLayoutView="115" workbookViewId="0">
      <selection activeCell="G144" sqref="G144"/>
    </sheetView>
  </sheetViews>
  <sheetFormatPr defaultColWidth="11.42578125" defaultRowHeight="10.5" x14ac:dyDescent="0.15"/>
  <cols>
    <col min="1" max="2" width="6.28515625" style="1" customWidth="1"/>
    <col min="3" max="3" width="55.85546875" style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73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24.7109375" style="1" customWidth="1"/>
    <col min="13" max="256" width="9.140625" style="1" customWidth="1"/>
    <col min="257" max="16384" width="11.42578125" style="1"/>
  </cols>
  <sheetData>
    <row r="1" spans="2:11" ht="42" customHeight="1" x14ac:dyDescent="0.15">
      <c r="B1" s="164" t="s">
        <v>159</v>
      </c>
      <c r="C1" s="164"/>
      <c r="D1" s="164"/>
      <c r="E1" s="164"/>
      <c r="F1" s="164"/>
      <c r="G1" s="164"/>
      <c r="H1" s="164"/>
      <c r="I1" s="164"/>
    </row>
    <row r="2" spans="2:11" ht="11.25" customHeight="1" x14ac:dyDescent="0.2">
      <c r="C2" s="2"/>
      <c r="D2" s="3"/>
      <c r="E2" s="4"/>
      <c r="F2" s="165"/>
      <c r="G2" s="165"/>
      <c r="H2" s="165"/>
      <c r="I2" s="165"/>
      <c r="J2" s="5"/>
    </row>
    <row r="3" spans="2:11" ht="11.25" thickBot="1" x14ac:dyDescent="0.2">
      <c r="J3" s="5"/>
      <c r="K3" s="5"/>
    </row>
    <row r="4" spans="2:11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74" t="s">
        <v>5</v>
      </c>
      <c r="H4" s="9" t="s">
        <v>4</v>
      </c>
      <c r="I4" s="10" t="s">
        <v>5</v>
      </c>
      <c r="K4" s="11"/>
    </row>
    <row r="5" spans="2:11" ht="12.75" customHeight="1" thickBot="1" x14ac:dyDescent="0.2">
      <c r="B5" s="12">
        <v>1</v>
      </c>
      <c r="C5" s="13" t="s">
        <v>6</v>
      </c>
      <c r="D5" s="14"/>
      <c r="E5" s="14"/>
      <c r="F5" s="15"/>
      <c r="G5" s="75">
        <f>SUBTOTAL(9,G6:G13)</f>
        <v>0</v>
      </c>
      <c r="H5" s="17"/>
      <c r="I5" s="16"/>
      <c r="K5" s="11"/>
    </row>
    <row r="6" spans="2:11" ht="10.5" customHeight="1" x14ac:dyDescent="0.15">
      <c r="B6" s="18">
        <f t="shared" ref="B6:B13" si="0">+B5+0.01</f>
        <v>1.01</v>
      </c>
      <c r="C6" s="19" t="s">
        <v>7</v>
      </c>
      <c r="D6" s="23">
        <v>110</v>
      </c>
      <c r="E6" s="21" t="s">
        <v>8</v>
      </c>
      <c r="F6" s="20">
        <v>0</v>
      </c>
      <c r="G6" s="76">
        <f t="shared" ref="G6:G13" si="1">Cantidad*Precio</f>
        <v>0</v>
      </c>
      <c r="H6" s="23"/>
      <c r="I6" s="22"/>
    </row>
    <row r="7" spans="2:11" ht="10.5" customHeight="1" x14ac:dyDescent="0.15">
      <c r="B7" s="18">
        <f t="shared" si="0"/>
        <v>1.02</v>
      </c>
      <c r="C7" s="19" t="s">
        <v>9</v>
      </c>
      <c r="D7" s="23">
        <v>110</v>
      </c>
      <c r="E7" s="21" t="s">
        <v>8</v>
      </c>
      <c r="F7" s="20">
        <v>0</v>
      </c>
      <c r="G7" s="76">
        <f t="shared" si="1"/>
        <v>0</v>
      </c>
      <c r="H7" s="23"/>
      <c r="I7" s="22"/>
    </row>
    <row r="8" spans="2:11" ht="10.5" customHeight="1" x14ac:dyDescent="0.15">
      <c r="B8" s="18">
        <f t="shared" si="0"/>
        <v>1.03</v>
      </c>
      <c r="C8" s="19" t="s">
        <v>10</v>
      </c>
      <c r="D8" s="23">
        <v>150</v>
      </c>
      <c r="E8" s="21" t="s">
        <v>8</v>
      </c>
      <c r="F8" s="20">
        <v>0</v>
      </c>
      <c r="G8" s="76">
        <f t="shared" si="1"/>
        <v>0</v>
      </c>
      <c r="H8" s="23"/>
      <c r="I8" s="22"/>
    </row>
    <row r="9" spans="2:11" ht="10.5" customHeight="1" x14ac:dyDescent="0.15">
      <c r="B9" s="18">
        <f t="shared" si="0"/>
        <v>1.04</v>
      </c>
      <c r="C9" s="19" t="s">
        <v>11</v>
      </c>
      <c r="D9" s="23">
        <v>1</v>
      </c>
      <c r="E9" s="21" t="s">
        <v>12</v>
      </c>
      <c r="F9" s="20">
        <v>0</v>
      </c>
      <c r="G9" s="76">
        <f t="shared" si="1"/>
        <v>0</v>
      </c>
      <c r="H9" s="23"/>
      <c r="I9" s="22"/>
    </row>
    <row r="10" spans="2:11" ht="10.5" customHeight="1" x14ac:dyDescent="0.15">
      <c r="B10" s="18">
        <f t="shared" si="0"/>
        <v>1.05</v>
      </c>
      <c r="C10" s="19" t="s">
        <v>127</v>
      </c>
      <c r="D10" s="23">
        <v>1</v>
      </c>
      <c r="E10" s="21" t="s">
        <v>12</v>
      </c>
      <c r="F10" s="20">
        <v>0</v>
      </c>
      <c r="G10" s="76">
        <f t="shared" si="1"/>
        <v>0</v>
      </c>
      <c r="H10" s="23"/>
      <c r="I10" s="22"/>
    </row>
    <row r="11" spans="2:11" ht="10.5" customHeight="1" x14ac:dyDescent="0.15">
      <c r="B11" s="18">
        <f t="shared" si="0"/>
        <v>1.06</v>
      </c>
      <c r="C11" s="19" t="s">
        <v>158</v>
      </c>
      <c r="D11" s="23">
        <v>4</v>
      </c>
      <c r="E11" s="21" t="s">
        <v>12</v>
      </c>
      <c r="F11" s="20">
        <v>0</v>
      </c>
      <c r="G11" s="76">
        <f t="shared" si="1"/>
        <v>0</v>
      </c>
      <c r="H11" s="23"/>
      <c r="I11" s="22"/>
    </row>
    <row r="12" spans="2:11" ht="10.5" customHeight="1" x14ac:dyDescent="0.15">
      <c r="B12" s="18">
        <f t="shared" si="0"/>
        <v>1.07</v>
      </c>
      <c r="C12" s="19" t="s">
        <v>116</v>
      </c>
      <c r="D12" s="23">
        <v>2</v>
      </c>
      <c r="E12" s="21" t="s">
        <v>12</v>
      </c>
      <c r="F12" s="20">
        <v>0</v>
      </c>
      <c r="G12" s="76">
        <f t="shared" si="1"/>
        <v>0</v>
      </c>
      <c r="H12" s="23"/>
      <c r="I12" s="22"/>
    </row>
    <row r="13" spans="2:11" ht="10.5" customHeight="1" thickBot="1" x14ac:dyDescent="0.2">
      <c r="B13" s="18">
        <f t="shared" si="0"/>
        <v>1.08</v>
      </c>
      <c r="C13" s="19" t="s">
        <v>126</v>
      </c>
      <c r="D13" s="23">
        <v>10</v>
      </c>
      <c r="E13" s="21" t="s">
        <v>15</v>
      </c>
      <c r="F13" s="20">
        <v>0</v>
      </c>
      <c r="G13" s="76">
        <f t="shared" si="1"/>
        <v>0</v>
      </c>
      <c r="H13" s="23"/>
      <c r="I13" s="22"/>
    </row>
    <row r="14" spans="2:11" ht="12.75" customHeight="1" thickBot="1" x14ac:dyDescent="0.2">
      <c r="B14" s="12">
        <v>2</v>
      </c>
      <c r="C14" s="13" t="s">
        <v>13</v>
      </c>
      <c r="D14" s="14"/>
      <c r="E14" s="14"/>
      <c r="F14" s="15"/>
      <c r="G14" s="75">
        <f>SUBTOTAL(9,G15:G22)</f>
        <v>0</v>
      </c>
      <c r="H14" s="17"/>
      <c r="I14" s="16"/>
    </row>
    <row r="15" spans="2:11" ht="10.5" customHeight="1" x14ac:dyDescent="0.15">
      <c r="B15" s="18">
        <f t="shared" ref="B15:B22" si="2">B14+0.01</f>
        <v>2.0099999999999998</v>
      </c>
      <c r="C15" s="19" t="s">
        <v>185</v>
      </c>
      <c r="D15" s="89">
        <f>7*9*2</f>
        <v>126</v>
      </c>
      <c r="E15" s="21" t="s">
        <v>15</v>
      </c>
      <c r="F15" s="89">
        <v>0</v>
      </c>
      <c r="G15" s="90">
        <f t="shared" ref="G15:G22" si="3">Cantidad*Precio</f>
        <v>0</v>
      </c>
      <c r="H15" s="89"/>
      <c r="I15" s="91"/>
    </row>
    <row r="16" spans="2:11" ht="10.5" customHeight="1" x14ac:dyDescent="0.15">
      <c r="B16" s="18">
        <f>B15+0.01</f>
        <v>2.0199999999999996</v>
      </c>
      <c r="C16" s="19" t="s">
        <v>184</v>
      </c>
      <c r="D16" s="89">
        <f>ROUNDUP(D24*1/0.3,0)*1.5</f>
        <v>24</v>
      </c>
      <c r="E16" s="21" t="s">
        <v>15</v>
      </c>
      <c r="F16" s="89">
        <v>0</v>
      </c>
      <c r="G16" s="90">
        <f t="shared" ref="G16" si="4">Cantidad*Precio</f>
        <v>0</v>
      </c>
      <c r="H16" s="89"/>
      <c r="I16" s="91"/>
    </row>
    <row r="17" spans="2:9" ht="10.5" customHeight="1" x14ac:dyDescent="0.15">
      <c r="B17" s="18">
        <f>B16+0.01</f>
        <v>2.0299999999999994</v>
      </c>
      <c r="C17" s="19" t="s">
        <v>16</v>
      </c>
      <c r="D17" s="89">
        <v>10</v>
      </c>
      <c r="E17" s="21" t="s">
        <v>15</v>
      </c>
      <c r="F17" s="89">
        <v>0</v>
      </c>
      <c r="G17" s="90">
        <f t="shared" si="3"/>
        <v>0</v>
      </c>
      <c r="H17" s="89"/>
      <c r="I17" s="91"/>
    </row>
    <row r="18" spans="2:9" ht="10.5" customHeight="1" x14ac:dyDescent="0.15">
      <c r="B18" s="18">
        <f t="shared" si="2"/>
        <v>2.0399999999999991</v>
      </c>
      <c r="C18" s="19" t="s">
        <v>135</v>
      </c>
      <c r="D18" s="89">
        <f>ROUNDUP(9*7*1.6,0)</f>
        <v>101</v>
      </c>
      <c r="E18" s="21" t="s">
        <v>15</v>
      </c>
      <c r="F18" s="89">
        <v>0</v>
      </c>
      <c r="G18" s="90">
        <f t="shared" si="3"/>
        <v>0</v>
      </c>
      <c r="H18" s="89"/>
      <c r="I18" s="91"/>
    </row>
    <row r="19" spans="2:9" ht="10.5" customHeight="1" x14ac:dyDescent="0.15">
      <c r="B19" s="18">
        <f t="shared" si="2"/>
        <v>2.0499999999999989</v>
      </c>
      <c r="C19" s="19" t="s">
        <v>136</v>
      </c>
      <c r="D19" s="89">
        <v>1</v>
      </c>
      <c r="E19" s="21" t="s">
        <v>12</v>
      </c>
      <c r="F19" s="89">
        <v>0</v>
      </c>
      <c r="G19" s="90">
        <f t="shared" si="3"/>
        <v>0</v>
      </c>
      <c r="H19" s="89"/>
      <c r="I19" s="91"/>
    </row>
    <row r="20" spans="2:9" ht="10.5" customHeight="1" x14ac:dyDescent="0.15">
      <c r="B20" s="18">
        <f t="shared" si="2"/>
        <v>2.0599999999999987</v>
      </c>
      <c r="C20" s="19" t="s">
        <v>157</v>
      </c>
      <c r="D20" s="89">
        <v>1</v>
      </c>
      <c r="E20" s="21" t="s">
        <v>12</v>
      </c>
      <c r="F20" s="89">
        <v>0</v>
      </c>
      <c r="G20" s="90">
        <f t="shared" si="3"/>
        <v>0</v>
      </c>
      <c r="H20" s="89"/>
      <c r="I20" s="91"/>
    </row>
    <row r="21" spans="2:9" s="83" customFormat="1" ht="27" x14ac:dyDescent="0.2">
      <c r="B21" s="18">
        <f t="shared" si="2"/>
        <v>2.0699999999999985</v>
      </c>
      <c r="C21" s="92" t="s">
        <v>156</v>
      </c>
      <c r="D21" s="93">
        <f>7*9*1</f>
        <v>63</v>
      </c>
      <c r="E21" s="85" t="s">
        <v>15</v>
      </c>
      <c r="F21" s="93">
        <v>0</v>
      </c>
      <c r="G21" s="94">
        <f t="shared" si="3"/>
        <v>0</v>
      </c>
      <c r="H21" s="93"/>
      <c r="I21" s="95"/>
    </row>
    <row r="22" spans="2:9" ht="10.5" customHeight="1" thickBot="1" x14ac:dyDescent="0.2">
      <c r="B22" s="18">
        <f t="shared" si="2"/>
        <v>2.0799999999999983</v>
      </c>
      <c r="C22" s="19" t="s">
        <v>17</v>
      </c>
      <c r="D22" s="89">
        <f>(D15+D16)*1.4</f>
        <v>210</v>
      </c>
      <c r="E22" s="21" t="s">
        <v>15</v>
      </c>
      <c r="F22" s="89">
        <v>0</v>
      </c>
      <c r="G22" s="90">
        <f t="shared" si="3"/>
        <v>0</v>
      </c>
      <c r="H22" s="89"/>
      <c r="I22" s="91"/>
    </row>
    <row r="23" spans="2:9" ht="12.75" customHeight="1" thickBot="1" x14ac:dyDescent="0.2">
      <c r="B23" s="12">
        <v>3</v>
      </c>
      <c r="C23" s="13" t="s">
        <v>18</v>
      </c>
      <c r="D23" s="14"/>
      <c r="E23" s="14"/>
      <c r="F23" s="15"/>
      <c r="G23" s="75">
        <f>SUBTOTAL(9,G24:G37)</f>
        <v>0</v>
      </c>
      <c r="H23" s="17"/>
      <c r="I23" s="16"/>
    </row>
    <row r="24" spans="2:9" ht="10.5" customHeight="1" x14ac:dyDescent="0.15">
      <c r="B24" s="18">
        <f t="shared" ref="B24:B37" si="5">B23+0.01</f>
        <v>3.01</v>
      </c>
      <c r="C24" s="163" t="s">
        <v>180</v>
      </c>
      <c r="D24" s="23">
        <v>4.5999999999999996</v>
      </c>
      <c r="E24" s="21" t="s">
        <v>15</v>
      </c>
      <c r="F24" s="20">
        <v>0</v>
      </c>
      <c r="G24" s="76">
        <f t="shared" ref="G24:G37" si="6">Cantidad*Precio</f>
        <v>0</v>
      </c>
      <c r="H24" s="23"/>
      <c r="I24" s="22"/>
    </row>
    <row r="25" spans="2:9" ht="10.5" customHeight="1" x14ac:dyDescent="0.15">
      <c r="B25" s="18">
        <f t="shared" si="5"/>
        <v>3.0199999999999996</v>
      </c>
      <c r="C25" s="19" t="s">
        <v>19</v>
      </c>
      <c r="D25" s="23">
        <v>0.6</v>
      </c>
      <c r="E25" s="21" t="s">
        <v>15</v>
      </c>
      <c r="F25" s="20">
        <v>0</v>
      </c>
      <c r="G25" s="76">
        <f t="shared" si="6"/>
        <v>0</v>
      </c>
      <c r="H25" s="23"/>
      <c r="I25" s="22"/>
    </row>
    <row r="26" spans="2:9" ht="10.5" customHeight="1" x14ac:dyDescent="0.15">
      <c r="B26" s="18">
        <f t="shared" si="5"/>
        <v>3.0299999999999994</v>
      </c>
      <c r="C26" s="19" t="s">
        <v>20</v>
      </c>
      <c r="D26" s="23">
        <v>0.5</v>
      </c>
      <c r="E26" s="21" t="s">
        <v>15</v>
      </c>
      <c r="F26" s="20">
        <v>0</v>
      </c>
      <c r="G26" s="76">
        <f t="shared" si="6"/>
        <v>0</v>
      </c>
      <c r="H26" s="23"/>
      <c r="I26" s="22"/>
    </row>
    <row r="27" spans="2:9" ht="10.5" customHeight="1" x14ac:dyDescent="0.15">
      <c r="B27" s="18">
        <f t="shared" si="5"/>
        <v>3.0399999999999991</v>
      </c>
      <c r="C27" s="19" t="s">
        <v>21</v>
      </c>
      <c r="D27" s="23">
        <v>0.6</v>
      </c>
      <c r="E27" s="21" t="s">
        <v>15</v>
      </c>
      <c r="F27" s="20">
        <v>0</v>
      </c>
      <c r="G27" s="76">
        <f t="shared" si="6"/>
        <v>0</v>
      </c>
      <c r="H27" s="23"/>
      <c r="I27" s="22"/>
    </row>
    <row r="28" spans="2:9" ht="10.5" customHeight="1" x14ac:dyDescent="0.15">
      <c r="B28" s="18">
        <f t="shared" si="5"/>
        <v>3.0499999999999989</v>
      </c>
      <c r="C28" s="19" t="s">
        <v>22</v>
      </c>
      <c r="D28" s="23">
        <v>0.6</v>
      </c>
      <c r="E28" s="21" t="s">
        <v>15</v>
      </c>
      <c r="F28" s="20">
        <v>0</v>
      </c>
      <c r="G28" s="76">
        <f t="shared" si="6"/>
        <v>0</v>
      </c>
      <c r="H28" s="23"/>
      <c r="I28" s="22"/>
    </row>
    <row r="29" spans="2:9" ht="10.5" customHeight="1" x14ac:dyDescent="0.15">
      <c r="B29" s="18">
        <f t="shared" si="5"/>
        <v>3.0599999999999987</v>
      </c>
      <c r="C29" s="19" t="s">
        <v>23</v>
      </c>
      <c r="D29" s="23">
        <v>1.1000000000000001</v>
      </c>
      <c r="E29" s="21" t="s">
        <v>15</v>
      </c>
      <c r="F29" s="20">
        <v>0</v>
      </c>
      <c r="G29" s="76">
        <f t="shared" si="6"/>
        <v>0</v>
      </c>
      <c r="H29" s="23"/>
      <c r="I29" s="22"/>
    </row>
    <row r="30" spans="2:9" ht="10.5" customHeight="1" x14ac:dyDescent="0.15">
      <c r="B30" s="18">
        <f t="shared" si="5"/>
        <v>3.0699999999999985</v>
      </c>
      <c r="C30" s="19" t="s">
        <v>24</v>
      </c>
      <c r="D30" s="23">
        <v>1.7</v>
      </c>
      <c r="E30" s="21" t="s">
        <v>15</v>
      </c>
      <c r="F30" s="20">
        <v>0</v>
      </c>
      <c r="G30" s="76">
        <f t="shared" si="6"/>
        <v>0</v>
      </c>
      <c r="H30" s="23"/>
      <c r="I30" s="22"/>
    </row>
    <row r="31" spans="2:9" ht="10.5" customHeight="1" x14ac:dyDescent="0.15">
      <c r="B31" s="18">
        <f t="shared" si="5"/>
        <v>3.0799999999999983</v>
      </c>
      <c r="C31" s="19" t="s">
        <v>25</v>
      </c>
      <c r="D31" s="23">
        <v>0.4</v>
      </c>
      <c r="E31" s="21" t="s">
        <v>15</v>
      </c>
      <c r="F31" s="20">
        <v>0</v>
      </c>
      <c r="G31" s="76">
        <f t="shared" si="6"/>
        <v>0</v>
      </c>
      <c r="H31" s="23"/>
      <c r="I31" s="22"/>
    </row>
    <row r="32" spans="2:9" ht="10.5" customHeight="1" x14ac:dyDescent="0.15">
      <c r="B32" s="18">
        <f t="shared" si="5"/>
        <v>3.0899999999999981</v>
      </c>
      <c r="C32" s="19" t="s">
        <v>125</v>
      </c>
      <c r="D32" s="23">
        <v>0.14000000000000001</v>
      </c>
      <c r="E32" s="21" t="s">
        <v>15</v>
      </c>
      <c r="F32" s="20">
        <v>0</v>
      </c>
      <c r="G32" s="76">
        <f t="shared" si="6"/>
        <v>0</v>
      </c>
      <c r="H32" s="23"/>
      <c r="I32" s="22"/>
    </row>
    <row r="33" spans="2:9" ht="10.5" customHeight="1" x14ac:dyDescent="0.15">
      <c r="B33" s="18">
        <f t="shared" si="5"/>
        <v>3.0999999999999979</v>
      </c>
      <c r="C33" s="19" t="s">
        <v>26</v>
      </c>
      <c r="D33" s="23">
        <v>0.9</v>
      </c>
      <c r="E33" s="21" t="s">
        <v>15</v>
      </c>
      <c r="F33" s="20">
        <v>0</v>
      </c>
      <c r="G33" s="76">
        <f t="shared" si="6"/>
        <v>0</v>
      </c>
      <c r="H33" s="23"/>
      <c r="I33" s="22"/>
    </row>
    <row r="34" spans="2:9" ht="10.5" customHeight="1" x14ac:dyDescent="0.15">
      <c r="B34" s="18">
        <f t="shared" si="5"/>
        <v>3.1099999999999977</v>
      </c>
      <c r="C34" s="19" t="s">
        <v>27</v>
      </c>
      <c r="D34" s="23">
        <v>33</v>
      </c>
      <c r="E34" s="21" t="s">
        <v>8</v>
      </c>
      <c r="F34" s="20">
        <v>0</v>
      </c>
      <c r="G34" s="76">
        <f t="shared" si="6"/>
        <v>0</v>
      </c>
      <c r="H34" s="23"/>
      <c r="I34" s="22"/>
    </row>
    <row r="35" spans="2:9" ht="10.5" customHeight="1" x14ac:dyDescent="0.15">
      <c r="B35" s="18">
        <f t="shared" si="5"/>
        <v>3.1199999999999974</v>
      </c>
      <c r="C35" s="19" t="s">
        <v>28</v>
      </c>
      <c r="D35" s="23">
        <v>4.8</v>
      </c>
      <c r="E35" s="21" t="s">
        <v>15</v>
      </c>
      <c r="F35" s="20">
        <v>0</v>
      </c>
      <c r="G35" s="76">
        <f t="shared" si="6"/>
        <v>0</v>
      </c>
      <c r="H35" s="23"/>
      <c r="I35" s="22"/>
    </row>
    <row r="36" spans="2:9" ht="10.5" customHeight="1" x14ac:dyDescent="0.15">
      <c r="B36" s="18">
        <f t="shared" si="5"/>
        <v>3.1299999999999972</v>
      </c>
      <c r="C36" s="19" t="s">
        <v>29</v>
      </c>
      <c r="D36" s="23">
        <f>80*1.2+10</f>
        <v>106</v>
      </c>
      <c r="E36" s="21" t="s">
        <v>8</v>
      </c>
      <c r="F36" s="20">
        <v>0</v>
      </c>
      <c r="G36" s="76">
        <f t="shared" si="6"/>
        <v>0</v>
      </c>
      <c r="H36" s="23"/>
      <c r="I36" s="22"/>
    </row>
    <row r="37" spans="2:9" ht="10.5" customHeight="1" thickBot="1" x14ac:dyDescent="0.2">
      <c r="B37" s="18">
        <f t="shared" si="5"/>
        <v>3.139999999999997</v>
      </c>
      <c r="C37" s="19" t="s">
        <v>120</v>
      </c>
      <c r="D37" s="23">
        <v>3.4</v>
      </c>
      <c r="E37" s="21" t="s">
        <v>8</v>
      </c>
      <c r="F37" s="20">
        <v>0</v>
      </c>
      <c r="G37" s="76">
        <f t="shared" si="6"/>
        <v>0</v>
      </c>
      <c r="H37" s="23"/>
      <c r="I37" s="22"/>
    </row>
    <row r="38" spans="2:9" ht="12.75" customHeight="1" thickBot="1" x14ac:dyDescent="0.2">
      <c r="B38" s="12">
        <v>4</v>
      </c>
      <c r="C38" s="13" t="s">
        <v>30</v>
      </c>
      <c r="D38" s="14"/>
      <c r="E38" s="14"/>
      <c r="F38" s="15"/>
      <c r="G38" s="75">
        <f>SUBTOTAL(9,G39:G43)</f>
        <v>0</v>
      </c>
      <c r="H38" s="17"/>
      <c r="I38" s="16"/>
    </row>
    <row r="39" spans="2:9" ht="10.5" customHeight="1" x14ac:dyDescent="0.15">
      <c r="B39" s="18">
        <f>B38+0.01</f>
        <v>4.01</v>
      </c>
      <c r="C39" s="19" t="s">
        <v>31</v>
      </c>
      <c r="D39" s="23">
        <f>ROUNDUP(36.05*1.8,0)</f>
        <v>65</v>
      </c>
      <c r="E39" s="21" t="s">
        <v>8</v>
      </c>
      <c r="F39" s="20">
        <v>0</v>
      </c>
      <c r="G39" s="76">
        <f>Cantidad*Precio</f>
        <v>0</v>
      </c>
      <c r="H39" s="23"/>
      <c r="I39" s="22"/>
    </row>
    <row r="40" spans="2:9" ht="10.5" customHeight="1" x14ac:dyDescent="0.15">
      <c r="B40" s="18">
        <f>B39+0.01</f>
        <v>4.0199999999999996</v>
      </c>
      <c r="C40" s="19" t="s">
        <v>32</v>
      </c>
      <c r="D40" s="23">
        <f>ROUNDUP(36.05*2.5-(1.2*1.1*4+1.2*0.6+0.6*0.6)-(1*2.1+0.9*2.1*3+0.8*2.1)-(D41*2.5/(1.8+2.5+0.6)),0)</f>
        <v>65</v>
      </c>
      <c r="E40" s="21" t="s">
        <v>8</v>
      </c>
      <c r="F40" s="20">
        <v>0</v>
      </c>
      <c r="G40" s="76">
        <f>Cantidad*Precio</f>
        <v>0</v>
      </c>
      <c r="H40" s="23"/>
      <c r="I40" s="22"/>
    </row>
    <row r="41" spans="2:9" ht="10.5" customHeight="1" x14ac:dyDescent="0.15">
      <c r="B41" s="18">
        <f>B40+0.01</f>
        <v>4.0299999999999994</v>
      </c>
      <c r="C41" s="19" t="s">
        <v>33</v>
      </c>
      <c r="D41" s="23">
        <f>ROUNDUP((0.6*2+1.1+0.25+0.7+0.4+0.25)*(2.5+1.8+0.6),0)</f>
        <v>20</v>
      </c>
      <c r="E41" s="21" t="s">
        <v>8</v>
      </c>
      <c r="F41" s="20">
        <v>0</v>
      </c>
      <c r="G41" s="76">
        <f>Cantidad*Precio</f>
        <v>0</v>
      </c>
      <c r="H41" s="23"/>
      <c r="I41" s="22"/>
    </row>
    <row r="42" spans="2:9" ht="10.5" customHeight="1" x14ac:dyDescent="0.15">
      <c r="B42" s="18">
        <f>B41+0.01</f>
        <v>4.0399999999999991</v>
      </c>
      <c r="C42" s="19" t="s">
        <v>34</v>
      </c>
      <c r="D42" s="23">
        <f>ROUNDUP(((34*0.6-D41*(0.6/(1.8+2.5+0.6)))),0)+1</f>
        <v>19</v>
      </c>
      <c r="E42" s="21" t="s">
        <v>8</v>
      </c>
      <c r="F42" s="20">
        <v>0</v>
      </c>
      <c r="G42" s="76">
        <f>Cantidad*Precio</f>
        <v>0</v>
      </c>
      <c r="H42" s="23"/>
      <c r="I42" s="22"/>
    </row>
    <row r="43" spans="2:9" ht="10.5" customHeight="1" thickBot="1" x14ac:dyDescent="0.2">
      <c r="B43" s="18">
        <f>B42+0.01</f>
        <v>4.0499999999999989</v>
      </c>
      <c r="C43" s="19" t="s">
        <v>155</v>
      </c>
      <c r="D43" s="23">
        <v>50</v>
      </c>
      <c r="E43" s="21" t="s">
        <v>41</v>
      </c>
      <c r="F43" s="20">
        <v>0</v>
      </c>
      <c r="G43" s="76">
        <f>Cantidad*Precio</f>
        <v>0</v>
      </c>
      <c r="H43" s="23"/>
      <c r="I43" s="22"/>
    </row>
    <row r="44" spans="2:9" ht="12.75" customHeight="1" thickBot="1" x14ac:dyDescent="0.2">
      <c r="B44" s="12">
        <v>5</v>
      </c>
      <c r="C44" s="13" t="s">
        <v>35</v>
      </c>
      <c r="D44" s="14"/>
      <c r="E44" s="14"/>
      <c r="F44" s="15"/>
      <c r="G44" s="75">
        <f>SUBTOTAL(9,G45:G51)</f>
        <v>0</v>
      </c>
      <c r="H44" s="17"/>
      <c r="I44" s="16"/>
    </row>
    <row r="45" spans="2:9" ht="10.5" customHeight="1" x14ac:dyDescent="0.15">
      <c r="B45" s="18">
        <f t="shared" ref="B45:B51" si="7">B44+0.01</f>
        <v>5.01</v>
      </c>
      <c r="C45" s="19" t="s">
        <v>36</v>
      </c>
      <c r="D45" s="23">
        <f>D46+D47+D48+D61</f>
        <v>319.75</v>
      </c>
      <c r="E45" s="21" t="s">
        <v>8</v>
      </c>
      <c r="F45" s="20">
        <v>0</v>
      </c>
      <c r="G45" s="76">
        <f t="shared" ref="G45:G51" si="8">Cantidad*Precio</f>
        <v>0</v>
      </c>
      <c r="H45" s="23"/>
      <c r="I45" s="22"/>
    </row>
    <row r="46" spans="2:9" ht="10.5" customHeight="1" x14ac:dyDescent="0.15">
      <c r="B46" s="18">
        <f t="shared" si="7"/>
        <v>5.0199999999999996</v>
      </c>
      <c r="C46" s="19" t="s">
        <v>37</v>
      </c>
      <c r="D46" s="23">
        <v>33</v>
      </c>
      <c r="E46" s="21" t="s">
        <v>8</v>
      </c>
      <c r="F46" s="20">
        <v>0</v>
      </c>
      <c r="G46" s="76">
        <f t="shared" si="8"/>
        <v>0</v>
      </c>
      <c r="H46" s="23"/>
      <c r="I46" s="22"/>
    </row>
    <row r="47" spans="2:9" ht="10.5" customHeight="1" x14ac:dyDescent="0.15">
      <c r="B47" s="18">
        <f t="shared" si="7"/>
        <v>5.0299999999999994</v>
      </c>
      <c r="C47" s="19" t="s">
        <v>38</v>
      </c>
      <c r="D47" s="23">
        <f>205+50*0.6</f>
        <v>235</v>
      </c>
      <c r="E47" s="21" t="s">
        <v>8</v>
      </c>
      <c r="F47" s="20">
        <v>0</v>
      </c>
      <c r="G47" s="76">
        <f t="shared" si="8"/>
        <v>0</v>
      </c>
      <c r="H47" s="23"/>
      <c r="I47" s="22"/>
    </row>
    <row r="48" spans="2:9" ht="10.5" customHeight="1" x14ac:dyDescent="0.15">
      <c r="B48" s="18">
        <f t="shared" si="7"/>
        <v>5.0399999999999991</v>
      </c>
      <c r="C48" s="19" t="s">
        <v>39</v>
      </c>
      <c r="D48" s="23">
        <f>(D42/0.6)*1.35</f>
        <v>42.750000000000007</v>
      </c>
      <c r="E48" s="21" t="s">
        <v>8</v>
      </c>
      <c r="F48" s="20">
        <v>0</v>
      </c>
      <c r="G48" s="76">
        <f t="shared" si="8"/>
        <v>0</v>
      </c>
      <c r="H48" s="23"/>
      <c r="I48" s="22"/>
    </row>
    <row r="49" spans="2:9" ht="10.5" customHeight="1" x14ac:dyDescent="0.15">
      <c r="B49" s="18">
        <f t="shared" si="7"/>
        <v>5.0499999999999989</v>
      </c>
      <c r="C49" s="19" t="s">
        <v>40</v>
      </c>
      <c r="D49" s="23">
        <f>160+40+60</f>
        <v>260</v>
      </c>
      <c r="E49" s="21" t="s">
        <v>41</v>
      </c>
      <c r="F49" s="20">
        <v>0</v>
      </c>
      <c r="G49" s="76">
        <f t="shared" si="8"/>
        <v>0</v>
      </c>
      <c r="H49" s="23"/>
      <c r="I49" s="22"/>
    </row>
    <row r="50" spans="2:9" ht="10.5" customHeight="1" x14ac:dyDescent="0.15">
      <c r="B50" s="18">
        <f t="shared" si="7"/>
        <v>5.0599999999999987</v>
      </c>
      <c r="C50" s="19" t="s">
        <v>42</v>
      </c>
      <c r="D50" s="23">
        <f>((1.2*2+1.1*2)*4+(1.2*2+0.6*2)+(0.6*4))+((2.1*10)+(1+0.9*3+0.8))+3.7*2+60</f>
        <v>117.3</v>
      </c>
      <c r="E50" s="21" t="s">
        <v>41</v>
      </c>
      <c r="F50" s="20">
        <v>0</v>
      </c>
      <c r="G50" s="76">
        <f t="shared" si="8"/>
        <v>0</v>
      </c>
      <c r="H50" s="23"/>
      <c r="I50" s="22"/>
    </row>
    <row r="51" spans="2:9" ht="10.5" customHeight="1" thickBot="1" x14ac:dyDescent="0.2">
      <c r="B51" s="18">
        <f t="shared" si="7"/>
        <v>5.0699999999999985</v>
      </c>
      <c r="C51" s="19" t="s">
        <v>43</v>
      </c>
      <c r="D51" s="23">
        <v>5</v>
      </c>
      <c r="E51" s="21" t="s">
        <v>41</v>
      </c>
      <c r="F51" s="20">
        <v>0</v>
      </c>
      <c r="G51" s="76">
        <f t="shared" si="8"/>
        <v>0</v>
      </c>
      <c r="H51" s="23"/>
      <c r="I51" s="22"/>
    </row>
    <row r="52" spans="2:9" ht="12.75" customHeight="1" thickBot="1" x14ac:dyDescent="0.2">
      <c r="B52" s="12">
        <v>6</v>
      </c>
      <c r="C52" s="13" t="s">
        <v>44</v>
      </c>
      <c r="D52" s="14"/>
      <c r="E52" s="14"/>
      <c r="F52" s="15"/>
      <c r="G52" s="75">
        <f>SUBTOTAL(9,G53:G56)</f>
        <v>0</v>
      </c>
      <c r="H52" s="17"/>
      <c r="I52" s="16"/>
    </row>
    <row r="53" spans="2:9" ht="10.5" customHeight="1" x14ac:dyDescent="0.15">
      <c r="B53" s="18">
        <f>B52+0.01</f>
        <v>6.01</v>
      </c>
      <c r="C53" s="19" t="s">
        <v>45</v>
      </c>
      <c r="D53" s="23">
        <v>36</v>
      </c>
      <c r="E53" s="21" t="s">
        <v>8</v>
      </c>
      <c r="F53" s="20">
        <v>0</v>
      </c>
      <c r="G53" s="76">
        <f>Cantidad*Precio</f>
        <v>0</v>
      </c>
      <c r="H53" s="23"/>
      <c r="I53" s="22"/>
    </row>
    <row r="54" spans="2:9" ht="10.5" customHeight="1" x14ac:dyDescent="0.15">
      <c r="B54" s="18">
        <f>B53+0.01</f>
        <v>6.02</v>
      </c>
      <c r="C54" s="19" t="s">
        <v>46</v>
      </c>
      <c r="D54" s="23">
        <v>64</v>
      </c>
      <c r="E54" s="21" t="s">
        <v>8</v>
      </c>
      <c r="F54" s="20">
        <v>0</v>
      </c>
      <c r="G54" s="76">
        <f>Cantidad*Precio</f>
        <v>0</v>
      </c>
      <c r="H54" s="23"/>
      <c r="I54" s="22"/>
    </row>
    <row r="55" spans="2:9" ht="10.5" customHeight="1" x14ac:dyDescent="0.15">
      <c r="B55" s="18">
        <f>B54+0.01</f>
        <v>6.0299999999999994</v>
      </c>
      <c r="C55" s="19" t="s">
        <v>47</v>
      </c>
      <c r="D55" s="23">
        <v>33</v>
      </c>
      <c r="E55" s="21" t="s">
        <v>41</v>
      </c>
      <c r="F55" s="20">
        <v>0</v>
      </c>
      <c r="G55" s="76">
        <f>Cantidad*Precio</f>
        <v>0</v>
      </c>
      <c r="H55" s="23"/>
      <c r="I55" s="22"/>
    </row>
    <row r="56" spans="2:9" ht="10.5" customHeight="1" thickBot="1" x14ac:dyDescent="0.2">
      <c r="B56" s="18">
        <f>B55+0.01</f>
        <v>6.0399999999999991</v>
      </c>
      <c r="C56" s="19" t="s">
        <v>48</v>
      </c>
      <c r="D56" s="23">
        <v>34</v>
      </c>
      <c r="E56" s="21" t="s">
        <v>41</v>
      </c>
      <c r="F56" s="20">
        <v>0</v>
      </c>
      <c r="G56" s="76">
        <f>Cantidad*Precio</f>
        <v>0</v>
      </c>
      <c r="H56" s="23"/>
      <c r="I56" s="22"/>
    </row>
    <row r="57" spans="2:9" ht="12.75" customHeight="1" thickBot="1" x14ac:dyDescent="0.2">
      <c r="B57" s="12">
        <v>7</v>
      </c>
      <c r="C57" s="13" t="s">
        <v>49</v>
      </c>
      <c r="D57" s="14"/>
      <c r="E57" s="14"/>
      <c r="F57" s="15"/>
      <c r="G57" s="75">
        <f>SUBTOTAL(9,G58:G61)</f>
        <v>0</v>
      </c>
      <c r="H57" s="17"/>
      <c r="I57" s="16"/>
    </row>
    <row r="58" spans="2:9" ht="10.5" customHeight="1" x14ac:dyDescent="0.15">
      <c r="B58" s="18">
        <f>B57+0.01</f>
        <v>7.01</v>
      </c>
      <c r="C58" s="19" t="s">
        <v>50</v>
      </c>
      <c r="D58" s="23">
        <f>D34</f>
        <v>33</v>
      </c>
      <c r="E58" s="21" t="s">
        <v>8</v>
      </c>
      <c r="F58" s="20">
        <v>0</v>
      </c>
      <c r="G58" s="76">
        <f>Cantidad*Precio</f>
        <v>0</v>
      </c>
      <c r="H58" s="23"/>
      <c r="I58" s="22"/>
    </row>
    <row r="59" spans="2:9" ht="10.5" customHeight="1" x14ac:dyDescent="0.15">
      <c r="B59" s="18">
        <f>B58+0.01</f>
        <v>7.02</v>
      </c>
      <c r="C59" s="19" t="s">
        <v>51</v>
      </c>
      <c r="D59" s="23">
        <v>40</v>
      </c>
      <c r="E59" s="21" t="s">
        <v>41</v>
      </c>
      <c r="F59" s="20">
        <v>0</v>
      </c>
      <c r="G59" s="76">
        <f>Cantidad*Precio</f>
        <v>0</v>
      </c>
      <c r="H59" s="23"/>
      <c r="I59" s="22"/>
    </row>
    <row r="60" spans="2:9" ht="10.5" customHeight="1" x14ac:dyDescent="0.15">
      <c r="B60" s="18">
        <f>B59+0.01</f>
        <v>7.0299999999999994</v>
      </c>
      <c r="C60" s="19" t="s">
        <v>52</v>
      </c>
      <c r="D60" s="23">
        <v>33</v>
      </c>
      <c r="E60" s="21" t="s">
        <v>8</v>
      </c>
      <c r="F60" s="20">
        <v>0</v>
      </c>
      <c r="G60" s="76">
        <f>Cantidad*Precio</f>
        <v>0</v>
      </c>
      <c r="H60" s="23"/>
      <c r="I60" s="22"/>
    </row>
    <row r="61" spans="2:9" ht="10.5" customHeight="1" thickBot="1" x14ac:dyDescent="0.2">
      <c r="B61" s="18">
        <f>B60+0.01</f>
        <v>7.0399999999999991</v>
      </c>
      <c r="C61" s="19" t="s">
        <v>53</v>
      </c>
      <c r="D61" s="23">
        <v>9</v>
      </c>
      <c r="E61" s="21" t="s">
        <v>8</v>
      </c>
      <c r="F61" s="20">
        <v>0</v>
      </c>
      <c r="G61" s="76">
        <f>Cantidad*Precio</f>
        <v>0</v>
      </c>
      <c r="H61" s="23"/>
      <c r="I61" s="22"/>
    </row>
    <row r="62" spans="2:9" ht="12.75" customHeight="1" thickBot="1" x14ac:dyDescent="0.2">
      <c r="B62" s="12">
        <v>8</v>
      </c>
      <c r="C62" s="13" t="s">
        <v>54</v>
      </c>
      <c r="D62" s="14"/>
      <c r="E62" s="14"/>
      <c r="F62" s="15"/>
      <c r="G62" s="75">
        <f>SUBTOTAL(9,G63:G68)</f>
        <v>0</v>
      </c>
      <c r="H62" s="17"/>
      <c r="I62" s="16"/>
    </row>
    <row r="63" spans="2:9" ht="10.5" customHeight="1" x14ac:dyDescent="0.15">
      <c r="B63" s="18">
        <f>B62+0.01</f>
        <v>8.01</v>
      </c>
      <c r="C63" s="19" t="s">
        <v>55</v>
      </c>
      <c r="D63" s="23">
        <f>D64+D65</f>
        <v>310.75</v>
      </c>
      <c r="E63" s="21" t="s">
        <v>8</v>
      </c>
      <c r="F63" s="20">
        <v>0</v>
      </c>
      <c r="G63" s="76">
        <f t="shared" ref="G63:G68" si="9">Cantidad*Precio</f>
        <v>0</v>
      </c>
      <c r="H63" s="23"/>
      <c r="I63" s="22"/>
    </row>
    <row r="64" spans="2:9" ht="10.5" customHeight="1" x14ac:dyDescent="0.15">
      <c r="B64" s="18">
        <f>B63+0.01</f>
        <v>8.02</v>
      </c>
      <c r="C64" s="19" t="s">
        <v>56</v>
      </c>
      <c r="D64" s="23">
        <f>D47+D48</f>
        <v>277.75</v>
      </c>
      <c r="E64" s="21" t="s">
        <v>8</v>
      </c>
      <c r="F64" s="20">
        <v>0</v>
      </c>
      <c r="G64" s="76">
        <f t="shared" si="9"/>
        <v>0</v>
      </c>
      <c r="H64" s="23"/>
      <c r="I64" s="22"/>
    </row>
    <row r="65" spans="2:9" ht="10.5" customHeight="1" x14ac:dyDescent="0.15">
      <c r="B65" s="18">
        <f>B64+0.01</f>
        <v>8.0299999999999994</v>
      </c>
      <c r="C65" s="19" t="s">
        <v>57</v>
      </c>
      <c r="D65" s="23">
        <f>D46</f>
        <v>33</v>
      </c>
      <c r="E65" s="21" t="s">
        <v>8</v>
      </c>
      <c r="F65" s="20">
        <v>0</v>
      </c>
      <c r="G65" s="76">
        <f t="shared" si="9"/>
        <v>0</v>
      </c>
      <c r="H65" s="23"/>
      <c r="I65" s="22"/>
    </row>
    <row r="66" spans="2:9" ht="10.5" customHeight="1" x14ac:dyDescent="0.15">
      <c r="B66" s="18">
        <f>B65+0.01</f>
        <v>8.0399999999999991</v>
      </c>
      <c r="C66" s="19" t="s">
        <v>58</v>
      </c>
      <c r="D66" s="23">
        <f>40*2</f>
        <v>80</v>
      </c>
      <c r="E66" s="21" t="s">
        <v>8</v>
      </c>
      <c r="F66" s="20">
        <v>0</v>
      </c>
      <c r="G66" s="76">
        <f t="shared" si="9"/>
        <v>0</v>
      </c>
      <c r="H66" s="23"/>
      <c r="I66" s="22"/>
    </row>
    <row r="67" spans="2:9" ht="10.5" customHeight="1" x14ac:dyDescent="0.15">
      <c r="B67" s="18">
        <f>B66+0.01</f>
        <v>8.0499999999999989</v>
      </c>
      <c r="C67" s="19" t="s">
        <v>59</v>
      </c>
      <c r="D67" s="23">
        <f>40*1</f>
        <v>40</v>
      </c>
      <c r="E67" s="21" t="s">
        <v>8</v>
      </c>
      <c r="F67" s="20">
        <v>0</v>
      </c>
      <c r="G67" s="76">
        <f t="shared" si="9"/>
        <v>0</v>
      </c>
      <c r="H67" s="23"/>
      <c r="I67" s="22"/>
    </row>
    <row r="68" spans="2:9" ht="10.5" customHeight="1" thickBot="1" x14ac:dyDescent="0.2">
      <c r="B68" s="18">
        <f>+B67+0.01</f>
        <v>8.0599999999999987</v>
      </c>
      <c r="C68" s="19" t="s">
        <v>60</v>
      </c>
      <c r="D68" s="23">
        <f>20*3.2</f>
        <v>64</v>
      </c>
      <c r="E68" s="21" t="s">
        <v>8</v>
      </c>
      <c r="F68" s="20">
        <v>0</v>
      </c>
      <c r="G68" s="76">
        <f t="shared" si="9"/>
        <v>0</v>
      </c>
      <c r="H68" s="23"/>
      <c r="I68" s="22"/>
    </row>
    <row r="69" spans="2:9" ht="12.75" customHeight="1" thickBot="1" x14ac:dyDescent="0.2">
      <c r="B69" s="12">
        <v>9</v>
      </c>
      <c r="C69" s="13" t="s">
        <v>61</v>
      </c>
      <c r="D69" s="14"/>
      <c r="E69" s="14"/>
      <c r="F69" s="15"/>
      <c r="G69" s="75">
        <f>SUBTOTAL(9,G70:G81)</f>
        <v>0</v>
      </c>
      <c r="H69" s="17"/>
      <c r="I69" s="16"/>
    </row>
    <row r="70" spans="2:9" ht="10.5" customHeight="1" x14ac:dyDescent="0.15">
      <c r="B70" s="18">
        <f t="shared" ref="B70:B81" si="10">B69+0.01</f>
        <v>9.01</v>
      </c>
      <c r="C70" s="19" t="s">
        <v>62</v>
      </c>
      <c r="D70" s="23">
        <v>1</v>
      </c>
      <c r="E70" s="21" t="s">
        <v>12</v>
      </c>
      <c r="F70" s="20">
        <v>0</v>
      </c>
      <c r="G70" s="76">
        <f t="shared" ref="G70:G81" si="11">Cantidad*Precio</f>
        <v>0</v>
      </c>
      <c r="H70" s="23"/>
      <c r="I70" s="22"/>
    </row>
    <row r="71" spans="2:9" ht="10.5" customHeight="1" x14ac:dyDescent="0.15">
      <c r="B71" s="18">
        <f t="shared" si="10"/>
        <v>9.02</v>
      </c>
      <c r="C71" s="19" t="s">
        <v>63</v>
      </c>
      <c r="D71" s="23">
        <v>1</v>
      </c>
      <c r="E71" s="21" t="s">
        <v>12</v>
      </c>
      <c r="F71" s="20">
        <v>0</v>
      </c>
      <c r="G71" s="76">
        <f t="shared" si="11"/>
        <v>0</v>
      </c>
      <c r="H71" s="23"/>
      <c r="I71" s="22"/>
    </row>
    <row r="72" spans="2:9" ht="10.5" customHeight="1" x14ac:dyDescent="0.15">
      <c r="B72" s="18">
        <f t="shared" si="10"/>
        <v>9.0299999999999994</v>
      </c>
      <c r="C72" s="19" t="s">
        <v>64</v>
      </c>
      <c r="D72" s="23">
        <v>2</v>
      </c>
      <c r="E72" s="21" t="s">
        <v>12</v>
      </c>
      <c r="F72" s="20">
        <v>0</v>
      </c>
      <c r="G72" s="76">
        <f t="shared" si="11"/>
        <v>0</v>
      </c>
      <c r="H72" s="23"/>
      <c r="I72" s="22"/>
    </row>
    <row r="73" spans="2:9" ht="10.5" customHeight="1" x14ac:dyDescent="0.15">
      <c r="B73" s="18">
        <f t="shared" si="10"/>
        <v>9.0399999999999991</v>
      </c>
      <c r="C73" s="19" t="s">
        <v>65</v>
      </c>
      <c r="D73" s="23">
        <v>12</v>
      </c>
      <c r="E73" s="21" t="s">
        <v>41</v>
      </c>
      <c r="F73" s="20">
        <v>0</v>
      </c>
      <c r="G73" s="76">
        <f t="shared" si="11"/>
        <v>0</v>
      </c>
      <c r="H73" s="23"/>
      <c r="I73" s="22"/>
    </row>
    <row r="74" spans="2:9" ht="10.5" customHeight="1" x14ac:dyDescent="0.15">
      <c r="B74" s="18">
        <f t="shared" si="10"/>
        <v>9.0499999999999989</v>
      </c>
      <c r="C74" s="19" t="s">
        <v>66</v>
      </c>
      <c r="D74" s="23">
        <v>1</v>
      </c>
      <c r="E74" s="21" t="s">
        <v>12</v>
      </c>
      <c r="F74" s="20">
        <v>0</v>
      </c>
      <c r="G74" s="76">
        <f t="shared" si="11"/>
        <v>0</v>
      </c>
      <c r="H74" s="23"/>
      <c r="I74" s="22"/>
    </row>
    <row r="75" spans="2:9" ht="10.5" customHeight="1" x14ac:dyDescent="0.15">
      <c r="B75" s="18">
        <f t="shared" si="10"/>
        <v>9.0599999999999987</v>
      </c>
      <c r="C75" s="19" t="s">
        <v>67</v>
      </c>
      <c r="D75" s="23">
        <v>2.8</v>
      </c>
      <c r="E75" s="21" t="s">
        <v>41</v>
      </c>
      <c r="F75" s="20">
        <v>0</v>
      </c>
      <c r="G75" s="76">
        <f t="shared" si="11"/>
        <v>0</v>
      </c>
      <c r="H75" s="23"/>
      <c r="I75" s="22"/>
    </row>
    <row r="76" spans="2:9" ht="10.5" customHeight="1" x14ac:dyDescent="0.15">
      <c r="B76" s="18">
        <f t="shared" si="10"/>
        <v>9.0699999999999985</v>
      </c>
      <c r="C76" s="19" t="s">
        <v>68</v>
      </c>
      <c r="D76" s="23">
        <v>1</v>
      </c>
      <c r="E76" s="21" t="s">
        <v>12</v>
      </c>
      <c r="F76" s="20">
        <v>0</v>
      </c>
      <c r="G76" s="76">
        <f t="shared" si="11"/>
        <v>0</v>
      </c>
      <c r="H76" s="23"/>
      <c r="I76" s="22"/>
    </row>
    <row r="77" spans="2:9" ht="10.5" customHeight="1" x14ac:dyDescent="0.15">
      <c r="B77" s="18">
        <f t="shared" si="10"/>
        <v>9.0799999999999983</v>
      </c>
      <c r="C77" s="19" t="s">
        <v>69</v>
      </c>
      <c r="D77" s="23">
        <f>ROUNDUP(1+D81/20,0)</f>
        <v>2</v>
      </c>
      <c r="E77" s="21" t="s">
        <v>12</v>
      </c>
      <c r="F77" s="20">
        <v>0</v>
      </c>
      <c r="G77" s="76">
        <f t="shared" si="11"/>
        <v>0</v>
      </c>
      <c r="H77" s="23"/>
      <c r="I77" s="22"/>
    </row>
    <row r="78" spans="2:9" ht="10.5" customHeight="1" x14ac:dyDescent="0.15">
      <c r="B78" s="18">
        <f t="shared" si="10"/>
        <v>9.0899999999999981</v>
      </c>
      <c r="C78" s="19" t="s">
        <v>121</v>
      </c>
      <c r="D78" s="23">
        <v>60</v>
      </c>
      <c r="E78" s="21" t="s">
        <v>122</v>
      </c>
      <c r="F78" s="20">
        <v>0</v>
      </c>
      <c r="G78" s="76">
        <f t="shared" si="11"/>
        <v>0</v>
      </c>
      <c r="H78" s="23"/>
      <c r="I78" s="22"/>
    </row>
    <row r="79" spans="2:9" ht="10.5" customHeight="1" x14ac:dyDescent="0.15">
      <c r="B79" s="18">
        <f t="shared" si="10"/>
        <v>9.0999999999999979</v>
      </c>
      <c r="C79" s="19" t="s">
        <v>123</v>
      </c>
      <c r="D79" s="23">
        <v>1</v>
      </c>
      <c r="E79" s="21" t="s">
        <v>12</v>
      </c>
      <c r="F79" s="20">
        <v>0</v>
      </c>
      <c r="G79" s="76">
        <f t="shared" si="11"/>
        <v>0</v>
      </c>
      <c r="H79" s="23"/>
      <c r="I79" s="22"/>
    </row>
    <row r="80" spans="2:9" ht="10.5" customHeight="1" x14ac:dyDescent="0.15">
      <c r="B80" s="18">
        <f t="shared" si="10"/>
        <v>9.1099999999999977</v>
      </c>
      <c r="C80" s="19" t="s">
        <v>70</v>
      </c>
      <c r="D80" s="23">
        <v>20</v>
      </c>
      <c r="E80" s="21" t="s">
        <v>41</v>
      </c>
      <c r="F80" s="20">
        <v>0</v>
      </c>
      <c r="G80" s="76">
        <f t="shared" si="11"/>
        <v>0</v>
      </c>
      <c r="H80" s="23"/>
      <c r="I80" s="22"/>
    </row>
    <row r="81" spans="2:9" ht="10.5" customHeight="1" thickBot="1" x14ac:dyDescent="0.2">
      <c r="B81" s="18">
        <f t="shared" si="10"/>
        <v>9.1199999999999974</v>
      </c>
      <c r="C81" s="19" t="s">
        <v>71</v>
      </c>
      <c r="D81" s="23">
        <v>20</v>
      </c>
      <c r="E81" s="21" t="s">
        <v>41</v>
      </c>
      <c r="F81" s="20">
        <v>0</v>
      </c>
      <c r="G81" s="76">
        <f t="shared" si="11"/>
        <v>0</v>
      </c>
      <c r="H81" s="23"/>
      <c r="I81" s="22"/>
    </row>
    <row r="82" spans="2:9" ht="12.75" customHeight="1" thickBot="1" x14ac:dyDescent="0.2">
      <c r="B82" s="12">
        <v>10</v>
      </c>
      <c r="C82" s="13" t="s">
        <v>72</v>
      </c>
      <c r="D82" s="14"/>
      <c r="E82" s="14"/>
      <c r="F82" s="15"/>
      <c r="G82" s="75">
        <f>SUBTOTAL(9,G83:G94)</f>
        <v>0</v>
      </c>
      <c r="H82" s="17"/>
      <c r="I82" s="16"/>
    </row>
    <row r="83" spans="2:9" ht="10.5" customHeight="1" x14ac:dyDescent="0.15">
      <c r="B83" s="18">
        <f t="shared" ref="B83:B94" si="12">B82+0.01</f>
        <v>10.01</v>
      </c>
      <c r="C83" s="19" t="s">
        <v>128</v>
      </c>
      <c r="D83" s="23">
        <v>1</v>
      </c>
      <c r="E83" s="21" t="s">
        <v>12</v>
      </c>
      <c r="F83" s="20">
        <v>0</v>
      </c>
      <c r="G83" s="76">
        <f t="shared" ref="G83:G94" si="13">Cantidad*Precio</f>
        <v>0</v>
      </c>
      <c r="H83" s="23"/>
      <c r="I83" s="22"/>
    </row>
    <row r="84" spans="2:9" ht="10.5" customHeight="1" x14ac:dyDescent="0.15">
      <c r="B84" s="18">
        <f t="shared" si="12"/>
        <v>10.02</v>
      </c>
      <c r="C84" s="19" t="s">
        <v>73</v>
      </c>
      <c r="D84" s="23">
        <v>2</v>
      </c>
      <c r="E84" s="21" t="s">
        <v>12</v>
      </c>
      <c r="F84" s="20">
        <v>0</v>
      </c>
      <c r="G84" s="76">
        <f t="shared" si="13"/>
        <v>0</v>
      </c>
      <c r="H84" s="23"/>
      <c r="I84" s="22"/>
    </row>
    <row r="85" spans="2:9" ht="10.5" customHeight="1" x14ac:dyDescent="0.15">
      <c r="B85" s="18">
        <f t="shared" si="12"/>
        <v>10.029999999999999</v>
      </c>
      <c r="C85" s="19" t="s">
        <v>74</v>
      </c>
      <c r="D85" s="23">
        <v>4</v>
      </c>
      <c r="E85" s="21" t="s">
        <v>12</v>
      </c>
      <c r="F85" s="20">
        <v>0</v>
      </c>
      <c r="G85" s="76">
        <f t="shared" si="13"/>
        <v>0</v>
      </c>
      <c r="H85" s="23"/>
      <c r="I85" s="22"/>
    </row>
    <row r="86" spans="2:9" ht="10.5" customHeight="1" x14ac:dyDescent="0.15">
      <c r="B86" s="18">
        <f t="shared" si="12"/>
        <v>10.039999999999999</v>
      </c>
      <c r="C86" s="19" t="s">
        <v>129</v>
      </c>
      <c r="D86" s="23">
        <v>4</v>
      </c>
      <c r="E86" s="21" t="s">
        <v>12</v>
      </c>
      <c r="F86" s="20">
        <v>0</v>
      </c>
      <c r="G86" s="76">
        <f t="shared" si="13"/>
        <v>0</v>
      </c>
      <c r="H86" s="23"/>
      <c r="I86" s="22"/>
    </row>
    <row r="87" spans="2:9" ht="10.5" customHeight="1" x14ac:dyDescent="0.15">
      <c r="B87" s="18">
        <f t="shared" si="12"/>
        <v>10.049999999999999</v>
      </c>
      <c r="C87" s="19" t="s">
        <v>75</v>
      </c>
      <c r="D87" s="23">
        <v>3</v>
      </c>
      <c r="E87" s="21" t="s">
        <v>12</v>
      </c>
      <c r="F87" s="20">
        <v>0</v>
      </c>
      <c r="G87" s="76">
        <f t="shared" si="13"/>
        <v>0</v>
      </c>
      <c r="H87" s="23"/>
      <c r="I87" s="22"/>
    </row>
    <row r="88" spans="2:9" ht="10.5" customHeight="1" x14ac:dyDescent="0.15">
      <c r="B88" s="18">
        <f t="shared" si="12"/>
        <v>10.059999999999999</v>
      </c>
      <c r="C88" s="19" t="s">
        <v>76</v>
      </c>
      <c r="D88" s="23">
        <v>1</v>
      </c>
      <c r="E88" s="21" t="s">
        <v>12</v>
      </c>
      <c r="F88" s="20">
        <v>0</v>
      </c>
      <c r="G88" s="76">
        <f t="shared" si="13"/>
        <v>0</v>
      </c>
      <c r="H88" s="23"/>
      <c r="I88" s="22"/>
    </row>
    <row r="89" spans="2:9" ht="10.5" customHeight="1" x14ac:dyDescent="0.15">
      <c r="B89" s="18">
        <f t="shared" si="12"/>
        <v>10.069999999999999</v>
      </c>
      <c r="C89" s="19" t="s">
        <v>77</v>
      </c>
      <c r="D89" s="23">
        <v>5</v>
      </c>
      <c r="E89" s="21" t="s">
        <v>12</v>
      </c>
      <c r="F89" s="20">
        <v>0</v>
      </c>
      <c r="G89" s="76">
        <f t="shared" si="13"/>
        <v>0</v>
      </c>
      <c r="H89" s="23"/>
      <c r="I89" s="22"/>
    </row>
    <row r="90" spans="2:9" ht="10.5" customHeight="1" x14ac:dyDescent="0.15">
      <c r="B90" s="18">
        <f t="shared" si="12"/>
        <v>10.079999999999998</v>
      </c>
      <c r="C90" s="19" t="s">
        <v>78</v>
      </c>
      <c r="D90" s="23">
        <v>2</v>
      </c>
      <c r="E90" s="21" t="s">
        <v>12</v>
      </c>
      <c r="F90" s="20">
        <v>0</v>
      </c>
      <c r="G90" s="76">
        <f t="shared" si="13"/>
        <v>0</v>
      </c>
      <c r="H90" s="23"/>
      <c r="I90" s="22"/>
    </row>
    <row r="91" spans="2:9" ht="10.5" customHeight="1" x14ac:dyDescent="0.15">
      <c r="B91" s="18">
        <f t="shared" si="12"/>
        <v>10.089999999999998</v>
      </c>
      <c r="C91" s="19" t="s">
        <v>79</v>
      </c>
      <c r="D91" s="23">
        <v>2</v>
      </c>
      <c r="E91" s="21" t="s">
        <v>12</v>
      </c>
      <c r="F91" s="20">
        <v>0</v>
      </c>
      <c r="G91" s="76">
        <f t="shared" si="13"/>
        <v>0</v>
      </c>
      <c r="H91" s="23"/>
      <c r="I91" s="22"/>
    </row>
    <row r="92" spans="2:9" ht="10.5" customHeight="1" x14ac:dyDescent="0.15">
      <c r="B92" s="18">
        <f t="shared" si="12"/>
        <v>10.099999999999998</v>
      </c>
      <c r="C92" s="19" t="s">
        <v>80</v>
      </c>
      <c r="D92" s="23">
        <v>1</v>
      </c>
      <c r="E92" s="21" t="s">
        <v>12</v>
      </c>
      <c r="F92" s="20">
        <v>0</v>
      </c>
      <c r="G92" s="76">
        <f t="shared" si="13"/>
        <v>0</v>
      </c>
      <c r="H92" s="23"/>
      <c r="I92" s="22"/>
    </row>
    <row r="93" spans="2:9" ht="10.5" customHeight="1" x14ac:dyDescent="0.15">
      <c r="B93" s="18">
        <f t="shared" si="12"/>
        <v>10.109999999999998</v>
      </c>
      <c r="C93" s="19" t="s">
        <v>81</v>
      </c>
      <c r="D93" s="23">
        <f>ROUNDUP(1+D94/20,0)</f>
        <v>4</v>
      </c>
      <c r="E93" s="21" t="s">
        <v>12</v>
      </c>
      <c r="F93" s="20">
        <v>0</v>
      </c>
      <c r="G93" s="76">
        <f t="shared" si="13"/>
        <v>0</v>
      </c>
      <c r="H93" s="23"/>
      <c r="I93" s="22"/>
    </row>
    <row r="94" spans="2:9" ht="10.5" customHeight="1" thickBot="1" x14ac:dyDescent="0.2">
      <c r="B94" s="18">
        <f t="shared" si="12"/>
        <v>10.119999999999997</v>
      </c>
      <c r="C94" s="19" t="s">
        <v>82</v>
      </c>
      <c r="D94" s="23">
        <v>60</v>
      </c>
      <c r="E94" s="21" t="s">
        <v>41</v>
      </c>
      <c r="F94" s="20">
        <v>0</v>
      </c>
      <c r="G94" s="76">
        <f t="shared" si="13"/>
        <v>0</v>
      </c>
      <c r="H94" s="23"/>
      <c r="I94" s="22"/>
    </row>
    <row r="95" spans="2:9" ht="12.75" customHeight="1" thickBot="1" x14ac:dyDescent="0.2">
      <c r="B95" s="12">
        <v>11</v>
      </c>
      <c r="C95" s="13" t="s">
        <v>83</v>
      </c>
      <c r="D95" s="14"/>
      <c r="E95" s="14"/>
      <c r="F95" s="15"/>
      <c r="G95" s="75">
        <f>SUBTOTAL(9,G96:G100)</f>
        <v>0</v>
      </c>
      <c r="H95" s="17"/>
      <c r="I95" s="16"/>
    </row>
    <row r="96" spans="2:9" ht="10.5" customHeight="1" x14ac:dyDescent="0.15">
      <c r="B96" s="18">
        <f>B95+0.01</f>
        <v>11.01</v>
      </c>
      <c r="C96" s="19" t="s">
        <v>138</v>
      </c>
      <c r="D96" s="89">
        <v>1</v>
      </c>
      <c r="E96" s="21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x14ac:dyDescent="0.15">
      <c r="B97" s="18">
        <f>B96+0.01</f>
        <v>11.02</v>
      </c>
      <c r="C97" s="19" t="s">
        <v>139</v>
      </c>
      <c r="D97" s="89">
        <v>3</v>
      </c>
      <c r="E97" s="21" t="s">
        <v>12</v>
      </c>
      <c r="F97" s="89">
        <v>0</v>
      </c>
      <c r="G97" s="90">
        <f>Cantidad*Precio</f>
        <v>0</v>
      </c>
      <c r="H97" s="89"/>
      <c r="I97" s="91"/>
    </row>
    <row r="98" spans="2:9" ht="10.5" customHeight="1" x14ac:dyDescent="0.15">
      <c r="B98" s="18">
        <f>B97+0.01</f>
        <v>11.03</v>
      </c>
      <c r="C98" s="19" t="s">
        <v>140</v>
      </c>
      <c r="D98" s="89">
        <v>1</v>
      </c>
      <c r="E98" s="21" t="s">
        <v>12</v>
      </c>
      <c r="F98" s="89">
        <v>0</v>
      </c>
      <c r="G98" s="90">
        <f>Cantidad*Precio</f>
        <v>0</v>
      </c>
      <c r="H98" s="89"/>
      <c r="I98" s="91"/>
    </row>
    <row r="99" spans="2:9" ht="10.5" customHeight="1" x14ac:dyDescent="0.15">
      <c r="B99" s="18">
        <f>B98+0.01</f>
        <v>11.04</v>
      </c>
      <c r="C99" s="19" t="s">
        <v>141</v>
      </c>
      <c r="D99" s="89">
        <v>1</v>
      </c>
      <c r="E99" s="21" t="s">
        <v>12</v>
      </c>
      <c r="F99" s="89">
        <v>0</v>
      </c>
      <c r="G99" s="90">
        <f>Cantidad*Precio</f>
        <v>0</v>
      </c>
      <c r="H99" s="89"/>
      <c r="I99" s="91"/>
    </row>
    <row r="100" spans="2:9" ht="10.5" customHeight="1" thickBot="1" x14ac:dyDescent="0.2">
      <c r="B100" s="18">
        <f>B99+0.01</f>
        <v>11.049999999999999</v>
      </c>
      <c r="C100" s="19" t="s">
        <v>142</v>
      </c>
      <c r="D100" s="89">
        <v>1</v>
      </c>
      <c r="E100" s="21" t="s">
        <v>12</v>
      </c>
      <c r="F100" s="89">
        <v>0</v>
      </c>
      <c r="G100" s="90">
        <f>Cantidad*Precio</f>
        <v>0</v>
      </c>
      <c r="H100" s="89"/>
      <c r="I100" s="91"/>
    </row>
    <row r="101" spans="2:9" ht="12.75" customHeight="1" thickBot="1" x14ac:dyDescent="0.2">
      <c r="B101" s="12">
        <v>12</v>
      </c>
      <c r="C101" s="13" t="s">
        <v>84</v>
      </c>
      <c r="D101" s="14"/>
      <c r="E101" s="14"/>
      <c r="F101" s="15"/>
      <c r="G101" s="75">
        <f>SUBTOTAL(9,G102:G105)</f>
        <v>0</v>
      </c>
      <c r="H101" s="17"/>
      <c r="I101" s="16"/>
    </row>
    <row r="102" spans="2:9" ht="10.5" customHeight="1" x14ac:dyDescent="0.15">
      <c r="B102" s="18">
        <f>B101+0.01</f>
        <v>12.01</v>
      </c>
      <c r="C102" s="19" t="s">
        <v>130</v>
      </c>
      <c r="D102" s="89">
        <v>4</v>
      </c>
      <c r="E102" s="21" t="s">
        <v>12</v>
      </c>
      <c r="F102" s="89">
        <v>0</v>
      </c>
      <c r="G102" s="90">
        <f>Cantidad*Precio</f>
        <v>0</v>
      </c>
      <c r="H102" s="89"/>
      <c r="I102" s="91"/>
    </row>
    <row r="103" spans="2:9" ht="10.5" customHeight="1" x14ac:dyDescent="0.15">
      <c r="B103" s="18">
        <f>B102+0.01</f>
        <v>12.02</v>
      </c>
      <c r="C103" s="19" t="s">
        <v>131</v>
      </c>
      <c r="D103" s="89">
        <v>1</v>
      </c>
      <c r="E103" s="21" t="s">
        <v>12</v>
      </c>
      <c r="F103" s="89">
        <v>0</v>
      </c>
      <c r="G103" s="90">
        <f>Cantidad*Precio</f>
        <v>0</v>
      </c>
      <c r="H103" s="89"/>
      <c r="I103" s="91"/>
    </row>
    <row r="104" spans="2:9" ht="10.5" customHeight="1" x14ac:dyDescent="0.15">
      <c r="B104" s="18">
        <f>B103+0.01</f>
        <v>12.03</v>
      </c>
      <c r="C104" s="19" t="s">
        <v>132</v>
      </c>
      <c r="D104" s="89">
        <v>1</v>
      </c>
      <c r="E104" s="21" t="s">
        <v>12</v>
      </c>
      <c r="F104" s="89">
        <v>0</v>
      </c>
      <c r="G104" s="90">
        <f>Cantidad*Precio</f>
        <v>0</v>
      </c>
      <c r="H104" s="89"/>
      <c r="I104" s="91"/>
    </row>
    <row r="105" spans="2:9" ht="10.5" customHeight="1" thickBot="1" x14ac:dyDescent="0.2">
      <c r="B105" s="18">
        <f>B104+0.01</f>
        <v>12.04</v>
      </c>
      <c r="C105" s="19" t="s">
        <v>85</v>
      </c>
      <c r="D105" s="89">
        <v>1</v>
      </c>
      <c r="E105" s="21" t="s">
        <v>12</v>
      </c>
      <c r="F105" s="89">
        <v>0</v>
      </c>
      <c r="G105" s="90">
        <f>Cantidad*Precio</f>
        <v>0</v>
      </c>
      <c r="H105" s="89"/>
      <c r="I105" s="91"/>
    </row>
    <row r="106" spans="2:9" ht="10.5" customHeight="1" thickBot="1" x14ac:dyDescent="0.2">
      <c r="B106" s="12">
        <v>13</v>
      </c>
      <c r="C106" s="13" t="s">
        <v>86</v>
      </c>
      <c r="D106" s="14"/>
      <c r="E106" s="14"/>
      <c r="F106" s="15"/>
      <c r="G106" s="75">
        <f>SUBTOTAL(9,G107:G107)</f>
        <v>0</v>
      </c>
      <c r="H106" s="17"/>
      <c r="I106" s="16"/>
    </row>
    <row r="107" spans="2:9" s="83" customFormat="1" ht="18.75" thickBot="1" x14ac:dyDescent="0.25">
      <c r="B107" s="18">
        <f>B106+0.01</f>
        <v>13.01</v>
      </c>
      <c r="C107" s="82" t="s">
        <v>124</v>
      </c>
      <c r="D107" s="84">
        <v>70</v>
      </c>
      <c r="E107" s="85" t="s">
        <v>87</v>
      </c>
      <c r="F107" s="86">
        <v>0</v>
      </c>
      <c r="G107" s="87">
        <f>Cantidad*Precio</f>
        <v>0</v>
      </c>
      <c r="H107" s="84"/>
      <c r="I107" s="88"/>
    </row>
    <row r="108" spans="2:9" ht="12.75" customHeight="1" thickBot="1" x14ac:dyDescent="0.2">
      <c r="B108" s="12">
        <v>14</v>
      </c>
      <c r="C108" s="13" t="s">
        <v>88</v>
      </c>
      <c r="D108" s="14"/>
      <c r="E108" s="14"/>
      <c r="F108" s="15"/>
      <c r="G108" s="75">
        <f>SUBTOTAL(9,G109:G123)</f>
        <v>0</v>
      </c>
      <c r="H108" s="17"/>
      <c r="I108" s="16"/>
    </row>
    <row r="109" spans="2:9" ht="10.5" customHeight="1" x14ac:dyDescent="0.15">
      <c r="B109" s="18">
        <f t="shared" ref="B109:B123" si="14">B108+0.01</f>
        <v>14.01</v>
      </c>
      <c r="C109" s="19" t="s">
        <v>148</v>
      </c>
      <c r="D109" s="23">
        <v>1</v>
      </c>
      <c r="E109" s="21" t="s">
        <v>12</v>
      </c>
      <c r="F109" s="20">
        <v>0</v>
      </c>
      <c r="G109" s="76">
        <f t="shared" ref="G109:G123" si="15">Cantidad*Precio</f>
        <v>0</v>
      </c>
      <c r="H109" s="23"/>
      <c r="I109" s="22"/>
    </row>
    <row r="110" spans="2:9" ht="10.5" customHeight="1" x14ac:dyDescent="0.15">
      <c r="B110" s="18">
        <f t="shared" si="14"/>
        <v>14.02</v>
      </c>
      <c r="C110" s="19" t="s">
        <v>149</v>
      </c>
      <c r="D110" s="23">
        <v>1</v>
      </c>
      <c r="E110" s="21" t="s">
        <v>12</v>
      </c>
      <c r="F110" s="20">
        <v>0</v>
      </c>
      <c r="G110" s="76">
        <f t="shared" si="15"/>
        <v>0</v>
      </c>
      <c r="H110" s="23"/>
      <c r="I110" s="22"/>
    </row>
    <row r="111" spans="2:9" ht="10.5" customHeight="1" x14ac:dyDescent="0.15">
      <c r="B111" s="18">
        <f t="shared" si="14"/>
        <v>14.03</v>
      </c>
      <c r="C111" s="19" t="s">
        <v>90</v>
      </c>
      <c r="D111" s="89">
        <v>1</v>
      </c>
      <c r="E111" s="21" t="s">
        <v>12</v>
      </c>
      <c r="F111" s="20">
        <v>0</v>
      </c>
      <c r="G111" s="76">
        <f t="shared" si="15"/>
        <v>0</v>
      </c>
      <c r="H111" s="23"/>
      <c r="I111" s="22"/>
    </row>
    <row r="112" spans="2:9" ht="10.5" customHeight="1" x14ac:dyDescent="0.15">
      <c r="B112" s="18">
        <f t="shared" si="14"/>
        <v>14.04</v>
      </c>
      <c r="C112" s="19" t="s">
        <v>144</v>
      </c>
      <c r="D112" s="89">
        <v>2</v>
      </c>
      <c r="E112" s="21" t="s">
        <v>12</v>
      </c>
      <c r="F112" s="20">
        <v>0</v>
      </c>
      <c r="G112" s="76">
        <f t="shared" si="15"/>
        <v>0</v>
      </c>
      <c r="H112" s="23"/>
      <c r="I112" s="22"/>
    </row>
    <row r="113" spans="2:9" ht="10.5" customHeight="1" x14ac:dyDescent="0.15">
      <c r="B113" s="18">
        <f t="shared" si="14"/>
        <v>14.049999999999999</v>
      </c>
      <c r="C113" s="19" t="s">
        <v>91</v>
      </c>
      <c r="D113" s="89">
        <v>1</v>
      </c>
      <c r="E113" s="21" t="s">
        <v>12</v>
      </c>
      <c r="F113" s="20">
        <v>0</v>
      </c>
      <c r="G113" s="76">
        <f t="shared" si="15"/>
        <v>0</v>
      </c>
      <c r="H113" s="23"/>
      <c r="I113" s="22"/>
    </row>
    <row r="114" spans="2:9" ht="10.5" customHeight="1" x14ac:dyDescent="0.15">
      <c r="B114" s="18">
        <f t="shared" si="14"/>
        <v>14.059999999999999</v>
      </c>
      <c r="C114" s="19" t="s">
        <v>92</v>
      </c>
      <c r="D114" s="89">
        <v>1</v>
      </c>
      <c r="E114" s="21" t="s">
        <v>12</v>
      </c>
      <c r="F114" s="20">
        <v>0</v>
      </c>
      <c r="G114" s="76">
        <f t="shared" si="15"/>
        <v>0</v>
      </c>
      <c r="H114" s="23"/>
      <c r="I114" s="22"/>
    </row>
    <row r="115" spans="2:9" ht="10.5" customHeight="1" x14ac:dyDescent="0.15">
      <c r="B115" s="18">
        <f t="shared" si="14"/>
        <v>14.069999999999999</v>
      </c>
      <c r="C115" s="19" t="s">
        <v>93</v>
      </c>
      <c r="D115" s="89">
        <v>1</v>
      </c>
      <c r="E115" s="21" t="s">
        <v>12</v>
      </c>
      <c r="F115" s="20">
        <v>0</v>
      </c>
      <c r="G115" s="76">
        <f t="shared" si="15"/>
        <v>0</v>
      </c>
      <c r="H115" s="23"/>
      <c r="I115" s="22"/>
    </row>
    <row r="116" spans="2:9" ht="10.5" customHeight="1" x14ac:dyDescent="0.15">
      <c r="B116" s="18">
        <f t="shared" si="14"/>
        <v>14.079999999999998</v>
      </c>
      <c r="C116" s="19" t="s">
        <v>137</v>
      </c>
      <c r="D116" s="89">
        <v>2</v>
      </c>
      <c r="E116" s="21" t="s">
        <v>12</v>
      </c>
      <c r="F116" s="89">
        <v>0</v>
      </c>
      <c r="G116" s="90">
        <f t="shared" si="15"/>
        <v>0</v>
      </c>
      <c r="H116" s="89"/>
      <c r="I116" s="91"/>
    </row>
    <row r="117" spans="2:9" ht="10.5" customHeight="1" x14ac:dyDescent="0.15">
      <c r="B117" s="18">
        <f t="shared" si="14"/>
        <v>14.089999999999998</v>
      </c>
      <c r="C117" s="19" t="s">
        <v>133</v>
      </c>
      <c r="D117" s="89">
        <v>4</v>
      </c>
      <c r="E117" s="21" t="s">
        <v>12</v>
      </c>
      <c r="F117" s="89">
        <v>0</v>
      </c>
      <c r="G117" s="90">
        <f t="shared" si="15"/>
        <v>0</v>
      </c>
      <c r="H117" s="89"/>
      <c r="I117" s="91"/>
    </row>
    <row r="118" spans="2:9" ht="10.5" customHeight="1" x14ac:dyDescent="0.15">
      <c r="B118" s="18">
        <f t="shared" si="14"/>
        <v>14.099999999999998</v>
      </c>
      <c r="C118" s="19" t="s">
        <v>94</v>
      </c>
      <c r="D118" s="23">
        <v>2</v>
      </c>
      <c r="E118" s="21" t="s">
        <v>12</v>
      </c>
      <c r="F118" s="20">
        <v>0</v>
      </c>
      <c r="G118" s="76">
        <f t="shared" si="15"/>
        <v>0</v>
      </c>
      <c r="H118" s="23"/>
      <c r="I118" s="22"/>
    </row>
    <row r="119" spans="2:9" ht="10.5" customHeight="1" x14ac:dyDescent="0.15">
      <c r="B119" s="18">
        <f t="shared" si="14"/>
        <v>14.109999999999998</v>
      </c>
      <c r="C119" s="19" t="s">
        <v>143</v>
      </c>
      <c r="D119" s="23">
        <v>1</v>
      </c>
      <c r="E119" s="21" t="s">
        <v>12</v>
      </c>
      <c r="F119" s="20">
        <v>0</v>
      </c>
      <c r="G119" s="76">
        <f t="shared" si="15"/>
        <v>0</v>
      </c>
      <c r="H119" s="23"/>
      <c r="I119" s="22"/>
    </row>
    <row r="120" spans="2:9" ht="10.5" customHeight="1" x14ac:dyDescent="0.15">
      <c r="B120" s="18">
        <f t="shared" si="14"/>
        <v>14.119999999999997</v>
      </c>
      <c r="C120" s="19" t="s">
        <v>119</v>
      </c>
      <c r="D120" s="23">
        <v>1</v>
      </c>
      <c r="E120" s="21" t="s">
        <v>96</v>
      </c>
      <c r="F120" s="20">
        <v>0</v>
      </c>
      <c r="G120" s="76">
        <f t="shared" si="15"/>
        <v>0</v>
      </c>
      <c r="H120" s="23"/>
      <c r="I120" s="22"/>
    </row>
    <row r="121" spans="2:9" ht="10.5" customHeight="1" x14ac:dyDescent="0.15">
      <c r="B121" s="18">
        <f t="shared" si="14"/>
        <v>14.129999999999997</v>
      </c>
      <c r="C121" s="19" t="s">
        <v>97</v>
      </c>
      <c r="D121" s="23">
        <v>25</v>
      </c>
      <c r="E121" s="21" t="s">
        <v>41</v>
      </c>
      <c r="F121" s="20">
        <v>0</v>
      </c>
      <c r="G121" s="76">
        <f t="shared" si="15"/>
        <v>0</v>
      </c>
      <c r="H121" s="23"/>
      <c r="I121" s="22"/>
    </row>
    <row r="122" spans="2:9" ht="10.5" customHeight="1" x14ac:dyDescent="0.15">
      <c r="B122" s="18">
        <f t="shared" si="14"/>
        <v>14.139999999999997</v>
      </c>
      <c r="C122" s="19" t="s">
        <v>99</v>
      </c>
      <c r="D122" s="23">
        <v>10</v>
      </c>
      <c r="E122" s="21" t="s">
        <v>15</v>
      </c>
      <c r="F122" s="20">
        <v>0</v>
      </c>
      <c r="G122" s="76">
        <f t="shared" si="15"/>
        <v>0</v>
      </c>
      <c r="H122" s="23"/>
      <c r="I122" s="22"/>
    </row>
    <row r="123" spans="2:9" ht="10.5" customHeight="1" x14ac:dyDescent="0.15">
      <c r="B123" s="18">
        <f t="shared" si="14"/>
        <v>14.149999999999997</v>
      </c>
      <c r="C123" s="19" t="s">
        <v>100</v>
      </c>
      <c r="D123" s="23">
        <v>1</v>
      </c>
      <c r="E123" s="21" t="s">
        <v>96</v>
      </c>
      <c r="F123" s="20">
        <v>0</v>
      </c>
      <c r="G123" s="76">
        <f t="shared" si="15"/>
        <v>0</v>
      </c>
      <c r="H123" s="23"/>
      <c r="I123" s="22"/>
    </row>
    <row r="124" spans="2:9" ht="10.5" customHeight="1" thickBot="1" x14ac:dyDescent="0.2">
      <c r="B124" s="18"/>
      <c r="C124" s="19"/>
      <c r="D124" s="23"/>
      <c r="E124" s="21"/>
      <c r="F124" s="23"/>
      <c r="G124" s="76"/>
      <c r="H124" s="23"/>
      <c r="I124" s="22"/>
    </row>
    <row r="125" spans="2:9" ht="14.25" thickBot="1" x14ac:dyDescent="0.3">
      <c r="B125" s="24"/>
      <c r="C125" s="25" t="s">
        <v>101</v>
      </c>
      <c r="D125" s="26"/>
      <c r="E125" s="27"/>
      <c r="F125" s="28"/>
      <c r="G125" s="96">
        <f>SUBTOTAL(9,G5:G123)</f>
        <v>0</v>
      </c>
      <c r="H125" s="29"/>
      <c r="I125" s="30"/>
    </row>
    <row r="126" spans="2:9" ht="12.75" customHeight="1" x14ac:dyDescent="0.2">
      <c r="B126" s="31"/>
      <c r="C126" s="32"/>
      <c r="D126" s="33"/>
      <c r="E126" s="32"/>
      <c r="F126" s="34"/>
      <c r="G126" s="77"/>
      <c r="H126" s="35"/>
      <c r="I126" s="36"/>
    </row>
    <row r="127" spans="2:9" ht="10.5" customHeight="1" x14ac:dyDescent="0.2">
      <c r="B127" s="31"/>
      <c r="C127" s="37" t="s">
        <v>102</v>
      </c>
      <c r="D127" s="38"/>
      <c r="E127" s="39"/>
      <c r="F127" s="40"/>
      <c r="G127" s="77"/>
      <c r="H127" s="41"/>
      <c r="I127" s="36"/>
    </row>
    <row r="128" spans="2:9" ht="10.5" customHeight="1" x14ac:dyDescent="0.2">
      <c r="B128" s="31"/>
      <c r="C128" s="42" t="s">
        <v>103</v>
      </c>
      <c r="D128" s="38">
        <v>0.1</v>
      </c>
      <c r="E128" s="39" t="s">
        <v>104</v>
      </c>
      <c r="F128" s="41">
        <f t="shared" ref="F128:F134" si="16">D128*$G$125</f>
        <v>0</v>
      </c>
      <c r="G128" s="78"/>
      <c r="H128" s="41"/>
      <c r="I128" s="36"/>
    </row>
    <row r="129" spans="2:9" ht="10.5" customHeight="1" x14ac:dyDescent="0.2">
      <c r="B129" s="31"/>
      <c r="C129" s="42" t="s">
        <v>105</v>
      </c>
      <c r="D129" s="38">
        <v>2.5000000000000001E-2</v>
      </c>
      <c r="E129" s="39" t="s">
        <v>104</v>
      </c>
      <c r="F129" s="41">
        <f t="shared" si="16"/>
        <v>0</v>
      </c>
      <c r="G129" s="78"/>
      <c r="H129" s="41"/>
      <c r="I129" s="36"/>
    </row>
    <row r="130" spans="2:9" ht="10.5" customHeight="1" x14ac:dyDescent="0.2">
      <c r="B130" s="31"/>
      <c r="C130" s="42" t="s">
        <v>106</v>
      </c>
      <c r="D130" s="38">
        <v>0.05</v>
      </c>
      <c r="E130" s="39" t="s">
        <v>104</v>
      </c>
      <c r="F130" s="41">
        <f t="shared" si="16"/>
        <v>0</v>
      </c>
      <c r="G130" s="78"/>
      <c r="H130" s="41"/>
      <c r="I130" s="36"/>
    </row>
    <row r="131" spans="2:9" ht="10.5" customHeight="1" x14ac:dyDescent="0.2">
      <c r="B131" s="31"/>
      <c r="C131" s="42" t="s">
        <v>107</v>
      </c>
      <c r="D131" s="38">
        <v>4.6399999999999997E-2</v>
      </c>
      <c r="E131" s="39" t="s">
        <v>104</v>
      </c>
      <c r="F131" s="41">
        <f t="shared" si="16"/>
        <v>0</v>
      </c>
      <c r="G131" s="78"/>
      <c r="H131" s="41"/>
      <c r="I131" s="36"/>
    </row>
    <row r="132" spans="2:9" ht="10.5" customHeight="1" x14ac:dyDescent="0.2">
      <c r="B132" s="31"/>
      <c r="C132" s="42" t="s">
        <v>108</v>
      </c>
      <c r="D132" s="38">
        <v>0.01</v>
      </c>
      <c r="E132" s="39" t="s">
        <v>104</v>
      </c>
      <c r="F132" s="41">
        <f t="shared" si="16"/>
        <v>0</v>
      </c>
      <c r="G132" s="78"/>
      <c r="H132" s="41"/>
      <c r="I132" s="36"/>
    </row>
    <row r="133" spans="2:9" ht="10.5" customHeight="1" x14ac:dyDescent="0.2">
      <c r="B133" s="31"/>
      <c r="C133" s="42" t="s">
        <v>109</v>
      </c>
      <c r="D133" s="38">
        <v>0.05</v>
      </c>
      <c r="E133" s="39" t="s">
        <v>104</v>
      </c>
      <c r="F133" s="41">
        <f t="shared" si="16"/>
        <v>0</v>
      </c>
      <c r="G133" s="78"/>
      <c r="H133" s="41"/>
      <c r="I133" s="36"/>
    </row>
    <row r="134" spans="2:9" ht="10.5" customHeight="1" x14ac:dyDescent="0.2">
      <c r="B134" s="31"/>
      <c r="C134" s="42" t="s">
        <v>110</v>
      </c>
      <c r="D134" s="38">
        <v>1E-3</v>
      </c>
      <c r="E134" s="39" t="s">
        <v>104</v>
      </c>
      <c r="F134" s="41">
        <f t="shared" si="16"/>
        <v>0</v>
      </c>
      <c r="G134" s="79"/>
      <c r="H134" s="43"/>
      <c r="I134" s="36"/>
    </row>
    <row r="135" spans="2:9" ht="10.5" customHeight="1" x14ac:dyDescent="0.2">
      <c r="B135" s="31"/>
      <c r="C135" s="42" t="s">
        <v>111</v>
      </c>
      <c r="D135" s="38">
        <v>0.18</v>
      </c>
      <c r="E135" s="44" t="s">
        <v>112</v>
      </c>
      <c r="F135" s="41">
        <f>D135*$F$128</f>
        <v>0</v>
      </c>
      <c r="H135" s="45"/>
      <c r="I135" s="36"/>
    </row>
    <row r="136" spans="2:9" ht="13.5" thickBot="1" x14ac:dyDescent="0.25">
      <c r="B136" s="31"/>
      <c r="C136" s="32"/>
      <c r="D136" s="46"/>
      <c r="E136" s="47"/>
      <c r="F136" s="48"/>
      <c r="G136" s="77"/>
      <c r="H136" s="49"/>
      <c r="I136" s="36"/>
    </row>
    <row r="137" spans="2:9" ht="14.25" thickBot="1" x14ac:dyDescent="0.3">
      <c r="B137" s="24"/>
      <c r="C137" s="25" t="s">
        <v>113</v>
      </c>
      <c r="D137" s="26"/>
      <c r="E137" s="27"/>
      <c r="F137" s="28"/>
      <c r="G137" s="96">
        <f>SUM(F128:F135)+G125</f>
        <v>0</v>
      </c>
      <c r="H137" s="29"/>
      <c r="I137" s="50"/>
    </row>
    <row r="138" spans="2:9" ht="13.5" x14ac:dyDescent="0.25">
      <c r="B138" s="31"/>
      <c r="C138" s="51"/>
      <c r="D138" s="52"/>
      <c r="E138" s="53"/>
      <c r="F138" s="54"/>
      <c r="G138" s="80"/>
      <c r="H138" s="55"/>
      <c r="I138" s="56"/>
    </row>
    <row r="139" spans="2:9" ht="10.5" customHeight="1" x14ac:dyDescent="0.15">
      <c r="C139" s="49" t="s">
        <v>114</v>
      </c>
      <c r="D139" s="57">
        <v>0.05</v>
      </c>
      <c r="E139" s="58" t="s">
        <v>104</v>
      </c>
      <c r="F139" s="59">
        <f>D139*$G$125</f>
        <v>0</v>
      </c>
      <c r="G139" s="81"/>
      <c r="H139" s="59"/>
      <c r="I139" s="36"/>
    </row>
    <row r="140" spans="2:9" ht="14.25" thickBot="1" x14ac:dyDescent="0.3">
      <c r="B140" s="60"/>
      <c r="C140" s="61"/>
      <c r="D140" s="54"/>
      <c r="E140" s="62"/>
      <c r="F140" s="54"/>
      <c r="G140" s="80"/>
      <c r="H140" s="55"/>
      <c r="I140" s="56"/>
    </row>
    <row r="141" spans="2:9" ht="15" customHeight="1" thickBot="1" x14ac:dyDescent="0.3">
      <c r="B141" s="63"/>
      <c r="C141" s="64" t="s">
        <v>115</v>
      </c>
      <c r="D141" s="65"/>
      <c r="E141" s="66"/>
      <c r="F141" s="65"/>
      <c r="G141" s="67">
        <f>ROUND(+G137+F139,2)</f>
        <v>0</v>
      </c>
      <c r="H141" s="68"/>
      <c r="I141" s="67"/>
    </row>
    <row r="142" spans="2:9" ht="11.25" thickBot="1" x14ac:dyDescent="0.2"/>
    <row r="143" spans="2:9" ht="11.25" thickBot="1" x14ac:dyDescent="0.2">
      <c r="H143" s="69" t="s">
        <v>115</v>
      </c>
      <c r="I143" s="70">
        <f>G141</f>
        <v>0</v>
      </c>
    </row>
    <row r="144" spans="2:9" x14ac:dyDescent="0.15">
      <c r="F144" s="71"/>
      <c r="H144" s="71"/>
    </row>
    <row r="146" spans="4:5" x14ac:dyDescent="0.15">
      <c r="D146" s="72"/>
      <c r="E146" s="7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68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1"/>
  <sheetViews>
    <sheetView showGridLines="0" view="pageBreakPreview" topLeftCell="A97" zoomScale="130" zoomScaleNormal="130" zoomScaleSheetLayoutView="130" workbookViewId="0">
      <selection activeCell="J134" sqref="J134"/>
    </sheetView>
  </sheetViews>
  <sheetFormatPr defaultColWidth="11.42578125" defaultRowHeight="10.5" x14ac:dyDescent="0.15"/>
  <cols>
    <col min="1" max="2" width="6.28515625" style="1" customWidth="1"/>
    <col min="3" max="3" width="55.85546875" style="1" bestFit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73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24.7109375" style="1" customWidth="1"/>
    <col min="13" max="256" width="9.140625" style="1" customWidth="1"/>
    <col min="257" max="16384" width="11.42578125" style="1"/>
  </cols>
  <sheetData>
    <row r="1" spans="2:11" ht="42" customHeight="1" x14ac:dyDescent="0.15">
      <c r="B1" s="164" t="s">
        <v>161</v>
      </c>
      <c r="C1" s="164"/>
      <c r="D1" s="164"/>
      <c r="E1" s="164"/>
      <c r="F1" s="164"/>
      <c r="G1" s="164"/>
      <c r="H1" s="164"/>
      <c r="I1" s="164"/>
    </row>
    <row r="2" spans="2:11" ht="11.25" customHeight="1" x14ac:dyDescent="0.2">
      <c r="C2" s="2"/>
      <c r="D2" s="3"/>
      <c r="E2" s="4"/>
      <c r="F2" s="165"/>
      <c r="G2" s="165"/>
      <c r="H2" s="165"/>
      <c r="I2" s="165"/>
      <c r="J2" s="5"/>
    </row>
    <row r="3" spans="2:11" ht="11.25" thickBot="1" x14ac:dyDescent="0.2">
      <c r="J3" s="5"/>
      <c r="K3" s="5"/>
    </row>
    <row r="4" spans="2:11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74" t="s">
        <v>5</v>
      </c>
      <c r="H4" s="9" t="s">
        <v>4</v>
      </c>
      <c r="I4" s="10" t="s">
        <v>5</v>
      </c>
      <c r="K4" s="11"/>
    </row>
    <row r="5" spans="2:11" ht="12.75" customHeight="1" thickBot="1" x14ac:dyDescent="0.2">
      <c r="B5" s="12">
        <v>1</v>
      </c>
      <c r="C5" s="13" t="s">
        <v>6</v>
      </c>
      <c r="D5" s="14"/>
      <c r="E5" s="14"/>
      <c r="F5" s="15"/>
      <c r="G5" s="75">
        <f>SUBTOTAL(9,G6:G11)</f>
        <v>0</v>
      </c>
      <c r="H5" s="17"/>
      <c r="I5" s="16"/>
      <c r="K5" s="11"/>
    </row>
    <row r="6" spans="2:11" ht="10.5" customHeight="1" x14ac:dyDescent="0.15">
      <c r="B6" s="18">
        <f t="shared" ref="B6:B11" si="0">+B5+0.01</f>
        <v>1.01</v>
      </c>
      <c r="C6" s="19" t="s">
        <v>7</v>
      </c>
      <c r="D6" s="23">
        <v>110</v>
      </c>
      <c r="E6" s="21" t="s">
        <v>8</v>
      </c>
      <c r="F6" s="20">
        <v>0</v>
      </c>
      <c r="G6" s="76">
        <f t="shared" ref="G6:G11" si="1">Cantidad*Precio</f>
        <v>0</v>
      </c>
      <c r="H6" s="23"/>
      <c r="I6" s="22"/>
    </row>
    <row r="7" spans="2:11" ht="10.5" customHeight="1" x14ac:dyDescent="0.15">
      <c r="B7" s="18">
        <f t="shared" si="0"/>
        <v>1.02</v>
      </c>
      <c r="C7" s="19" t="s">
        <v>9</v>
      </c>
      <c r="D7" s="23">
        <v>110</v>
      </c>
      <c r="E7" s="21" t="s">
        <v>8</v>
      </c>
      <c r="F7" s="20">
        <v>0</v>
      </c>
      <c r="G7" s="76">
        <f t="shared" si="1"/>
        <v>0</v>
      </c>
      <c r="H7" s="23"/>
      <c r="I7" s="22"/>
    </row>
    <row r="8" spans="2:11" ht="10.5" customHeight="1" x14ac:dyDescent="0.15">
      <c r="B8" s="18">
        <f t="shared" si="0"/>
        <v>1.03</v>
      </c>
      <c r="C8" s="19" t="s">
        <v>10</v>
      </c>
      <c r="D8" s="23">
        <v>150</v>
      </c>
      <c r="E8" s="21" t="s">
        <v>8</v>
      </c>
      <c r="F8" s="20">
        <v>0</v>
      </c>
      <c r="G8" s="76">
        <f t="shared" si="1"/>
        <v>0</v>
      </c>
      <c r="H8" s="23"/>
      <c r="I8" s="22"/>
    </row>
    <row r="9" spans="2:11" ht="10.5" customHeight="1" x14ac:dyDescent="0.15">
      <c r="B9" s="18">
        <f t="shared" si="0"/>
        <v>1.04</v>
      </c>
      <c r="C9" s="19" t="s">
        <v>11</v>
      </c>
      <c r="D9" s="23">
        <v>1</v>
      </c>
      <c r="E9" s="21" t="s">
        <v>12</v>
      </c>
      <c r="F9" s="20">
        <v>0</v>
      </c>
      <c r="G9" s="76">
        <f t="shared" si="1"/>
        <v>0</v>
      </c>
      <c r="H9" s="23"/>
      <c r="I9" s="22"/>
    </row>
    <row r="10" spans="2:11" ht="10.5" customHeight="1" x14ac:dyDescent="0.15">
      <c r="B10" s="18">
        <f t="shared" si="0"/>
        <v>1.05</v>
      </c>
      <c r="C10" s="19" t="s">
        <v>127</v>
      </c>
      <c r="D10" s="23">
        <v>1</v>
      </c>
      <c r="E10" s="21" t="s">
        <v>12</v>
      </c>
      <c r="F10" s="20">
        <v>0</v>
      </c>
      <c r="G10" s="76">
        <f t="shared" si="1"/>
        <v>0</v>
      </c>
      <c r="H10" s="23"/>
      <c r="I10" s="22"/>
    </row>
    <row r="11" spans="2:11" ht="10.5" customHeight="1" thickBot="1" x14ac:dyDescent="0.2">
      <c r="B11" s="18">
        <f t="shared" si="0"/>
        <v>1.06</v>
      </c>
      <c r="C11" s="19" t="s">
        <v>116</v>
      </c>
      <c r="D11" s="23">
        <v>2</v>
      </c>
      <c r="E11" s="21" t="s">
        <v>12</v>
      </c>
      <c r="F11" s="20">
        <v>0</v>
      </c>
      <c r="G11" s="76">
        <f t="shared" si="1"/>
        <v>0</v>
      </c>
      <c r="H11" s="23"/>
      <c r="I11" s="22"/>
    </row>
    <row r="12" spans="2:11" ht="12.75" customHeight="1" thickBot="1" x14ac:dyDescent="0.2">
      <c r="B12" s="12">
        <v>2</v>
      </c>
      <c r="C12" s="13" t="s">
        <v>13</v>
      </c>
      <c r="D12" s="14"/>
      <c r="E12" s="14"/>
      <c r="F12" s="15"/>
      <c r="G12" s="75">
        <f>SUBTOTAL(9,G13:G16)</f>
        <v>0</v>
      </c>
      <c r="H12" s="17"/>
      <c r="I12" s="16"/>
    </row>
    <row r="13" spans="2:11" ht="10.5" customHeight="1" x14ac:dyDescent="0.15">
      <c r="B13" s="18">
        <f>B12+0.01</f>
        <v>2.0099999999999998</v>
      </c>
      <c r="C13" s="19" t="s">
        <v>14</v>
      </c>
      <c r="D13" s="89">
        <f>ROUNDUP(D18*1/0.3,0)</f>
        <v>16</v>
      </c>
      <c r="E13" s="21" t="s">
        <v>15</v>
      </c>
      <c r="F13" s="89">
        <v>0</v>
      </c>
      <c r="G13" s="90">
        <f>Cantidad*Precio</f>
        <v>0</v>
      </c>
      <c r="H13" s="89"/>
      <c r="I13" s="91"/>
    </row>
    <row r="14" spans="2:11" ht="10.5" customHeight="1" x14ac:dyDescent="0.15">
      <c r="B14" s="18">
        <f>B13+0.01</f>
        <v>2.0199999999999996</v>
      </c>
      <c r="C14" s="19" t="s">
        <v>16</v>
      </c>
      <c r="D14" s="89">
        <f>D13*0.3</f>
        <v>4.8</v>
      </c>
      <c r="E14" s="21" t="s">
        <v>15</v>
      </c>
      <c r="F14" s="89">
        <v>0</v>
      </c>
      <c r="G14" s="90">
        <f>Cantidad*Precio</f>
        <v>0</v>
      </c>
      <c r="H14" s="89"/>
      <c r="I14" s="91"/>
    </row>
    <row r="15" spans="2:11" ht="10.5" customHeight="1" x14ac:dyDescent="0.15">
      <c r="B15" s="18">
        <f>B14+0.01</f>
        <v>2.0299999999999994</v>
      </c>
      <c r="C15" s="19" t="s">
        <v>135</v>
      </c>
      <c r="D15" s="89">
        <f>ROUNDUP(9*7*0.6,0)</f>
        <v>38</v>
      </c>
      <c r="E15" s="21" t="s">
        <v>15</v>
      </c>
      <c r="F15" s="89">
        <v>0</v>
      </c>
      <c r="G15" s="90">
        <f>Cantidad*Precio</f>
        <v>0</v>
      </c>
      <c r="H15" s="89"/>
      <c r="I15" s="91"/>
    </row>
    <row r="16" spans="2:11" ht="10.5" customHeight="1" thickBot="1" x14ac:dyDescent="0.2">
      <c r="B16" s="18">
        <f>B15+0.01</f>
        <v>2.0399999999999991</v>
      </c>
      <c r="C16" s="19" t="s">
        <v>17</v>
      </c>
      <c r="D16" s="89">
        <f>D13*1.4</f>
        <v>22.4</v>
      </c>
      <c r="E16" s="21" t="s">
        <v>15</v>
      </c>
      <c r="F16" s="89">
        <v>0</v>
      </c>
      <c r="G16" s="90">
        <f>Cantidad*Precio</f>
        <v>0</v>
      </c>
      <c r="H16" s="89"/>
      <c r="I16" s="91"/>
    </row>
    <row r="17" spans="2:9" ht="12.75" customHeight="1" thickBot="1" x14ac:dyDescent="0.2">
      <c r="B17" s="12">
        <v>3</v>
      </c>
      <c r="C17" s="13" t="s">
        <v>18</v>
      </c>
      <c r="D17" s="14"/>
      <c r="E17" s="14"/>
      <c r="F17" s="15"/>
      <c r="G17" s="75">
        <f>SUBTOTAL(9,G18:G31)</f>
        <v>0</v>
      </c>
      <c r="H17" s="17"/>
      <c r="I17" s="16"/>
    </row>
    <row r="18" spans="2:9" ht="10.5" customHeight="1" x14ac:dyDescent="0.15">
      <c r="B18" s="18">
        <f t="shared" ref="B18:B31" si="2">B17+0.01</f>
        <v>3.01</v>
      </c>
      <c r="C18" s="163" t="s">
        <v>180</v>
      </c>
      <c r="D18" s="23">
        <v>4.5999999999999996</v>
      </c>
      <c r="E18" s="21" t="s">
        <v>15</v>
      </c>
      <c r="F18" s="20">
        <v>0</v>
      </c>
      <c r="G18" s="76">
        <f t="shared" ref="G18:G31" si="3">Cantidad*Precio</f>
        <v>0</v>
      </c>
      <c r="H18" s="23"/>
      <c r="I18" s="22"/>
    </row>
    <row r="19" spans="2:9" ht="10.5" customHeight="1" x14ac:dyDescent="0.15">
      <c r="B19" s="18">
        <f t="shared" si="2"/>
        <v>3.0199999999999996</v>
      </c>
      <c r="C19" s="19" t="s">
        <v>19</v>
      </c>
      <c r="D19" s="23">
        <v>0.6</v>
      </c>
      <c r="E19" s="21" t="s">
        <v>15</v>
      </c>
      <c r="F19" s="20">
        <v>0</v>
      </c>
      <c r="G19" s="76">
        <f t="shared" si="3"/>
        <v>0</v>
      </c>
      <c r="H19" s="23"/>
      <c r="I19" s="22"/>
    </row>
    <row r="20" spans="2:9" ht="10.5" customHeight="1" x14ac:dyDescent="0.15">
      <c r="B20" s="18">
        <f t="shared" si="2"/>
        <v>3.0299999999999994</v>
      </c>
      <c r="C20" s="19" t="s">
        <v>20</v>
      </c>
      <c r="D20" s="23">
        <v>0.5</v>
      </c>
      <c r="E20" s="21" t="s">
        <v>15</v>
      </c>
      <c r="F20" s="20">
        <v>0</v>
      </c>
      <c r="G20" s="76">
        <f t="shared" si="3"/>
        <v>0</v>
      </c>
      <c r="H20" s="23"/>
      <c r="I20" s="22"/>
    </row>
    <row r="21" spans="2:9" ht="10.5" customHeight="1" x14ac:dyDescent="0.15">
      <c r="B21" s="18">
        <f t="shared" si="2"/>
        <v>3.0399999999999991</v>
      </c>
      <c r="C21" s="19" t="s">
        <v>21</v>
      </c>
      <c r="D21" s="23">
        <v>0.6</v>
      </c>
      <c r="E21" s="21" t="s">
        <v>15</v>
      </c>
      <c r="F21" s="20">
        <v>0</v>
      </c>
      <c r="G21" s="76">
        <f t="shared" si="3"/>
        <v>0</v>
      </c>
      <c r="H21" s="23"/>
      <c r="I21" s="22"/>
    </row>
    <row r="22" spans="2:9" ht="10.5" customHeight="1" x14ac:dyDescent="0.15">
      <c r="B22" s="18">
        <f t="shared" si="2"/>
        <v>3.0499999999999989</v>
      </c>
      <c r="C22" s="19" t="s">
        <v>22</v>
      </c>
      <c r="D22" s="23">
        <v>0.6</v>
      </c>
      <c r="E22" s="21" t="s">
        <v>15</v>
      </c>
      <c r="F22" s="20">
        <v>0</v>
      </c>
      <c r="G22" s="76">
        <f t="shared" si="3"/>
        <v>0</v>
      </c>
      <c r="H22" s="23"/>
      <c r="I22" s="22"/>
    </row>
    <row r="23" spans="2:9" ht="10.5" customHeight="1" x14ac:dyDescent="0.15">
      <c r="B23" s="18">
        <f t="shared" si="2"/>
        <v>3.0599999999999987</v>
      </c>
      <c r="C23" s="19" t="s">
        <v>23</v>
      </c>
      <c r="D23" s="23">
        <v>1.1000000000000001</v>
      </c>
      <c r="E23" s="21" t="s">
        <v>15</v>
      </c>
      <c r="F23" s="20">
        <v>0</v>
      </c>
      <c r="G23" s="76">
        <f t="shared" si="3"/>
        <v>0</v>
      </c>
      <c r="H23" s="23"/>
      <c r="I23" s="22"/>
    </row>
    <row r="24" spans="2:9" ht="10.5" customHeight="1" x14ac:dyDescent="0.15">
      <c r="B24" s="18">
        <f t="shared" si="2"/>
        <v>3.0699999999999985</v>
      </c>
      <c r="C24" s="19" t="s">
        <v>24</v>
      </c>
      <c r="D24" s="23">
        <v>1.7</v>
      </c>
      <c r="E24" s="21" t="s">
        <v>15</v>
      </c>
      <c r="F24" s="20">
        <v>0</v>
      </c>
      <c r="G24" s="76">
        <f t="shared" si="3"/>
        <v>0</v>
      </c>
      <c r="H24" s="23"/>
      <c r="I24" s="22"/>
    </row>
    <row r="25" spans="2:9" ht="10.5" customHeight="1" x14ac:dyDescent="0.15">
      <c r="B25" s="18">
        <f t="shared" si="2"/>
        <v>3.0799999999999983</v>
      </c>
      <c r="C25" s="19" t="s">
        <v>25</v>
      </c>
      <c r="D25" s="23">
        <v>0.4</v>
      </c>
      <c r="E25" s="21" t="s">
        <v>15</v>
      </c>
      <c r="F25" s="20">
        <v>0</v>
      </c>
      <c r="G25" s="76">
        <f t="shared" si="3"/>
        <v>0</v>
      </c>
      <c r="H25" s="23"/>
      <c r="I25" s="22"/>
    </row>
    <row r="26" spans="2:9" ht="10.5" customHeight="1" x14ac:dyDescent="0.15">
      <c r="B26" s="18">
        <f t="shared" si="2"/>
        <v>3.0899999999999981</v>
      </c>
      <c r="C26" s="19" t="s">
        <v>125</v>
      </c>
      <c r="D26" s="23">
        <v>0.14000000000000001</v>
      </c>
      <c r="E26" s="21" t="s">
        <v>15</v>
      </c>
      <c r="F26" s="20">
        <v>0</v>
      </c>
      <c r="G26" s="76">
        <f t="shared" si="3"/>
        <v>0</v>
      </c>
      <c r="H26" s="23"/>
      <c r="I26" s="22"/>
    </row>
    <row r="27" spans="2:9" ht="10.5" customHeight="1" x14ac:dyDescent="0.15">
      <c r="B27" s="18">
        <f t="shared" si="2"/>
        <v>3.0999999999999979</v>
      </c>
      <c r="C27" s="19" t="s">
        <v>26</v>
      </c>
      <c r="D27" s="23">
        <v>0.9</v>
      </c>
      <c r="E27" s="21" t="s">
        <v>15</v>
      </c>
      <c r="F27" s="20">
        <v>0</v>
      </c>
      <c r="G27" s="76">
        <f t="shared" si="3"/>
        <v>0</v>
      </c>
      <c r="H27" s="23"/>
      <c r="I27" s="22"/>
    </row>
    <row r="28" spans="2:9" ht="10.5" customHeight="1" x14ac:dyDescent="0.15">
      <c r="B28" s="18">
        <f t="shared" si="2"/>
        <v>3.1099999999999977</v>
      </c>
      <c r="C28" s="19" t="s">
        <v>27</v>
      </c>
      <c r="D28" s="23">
        <v>33</v>
      </c>
      <c r="E28" s="21" t="s">
        <v>8</v>
      </c>
      <c r="F28" s="20">
        <v>0</v>
      </c>
      <c r="G28" s="76">
        <f t="shared" si="3"/>
        <v>0</v>
      </c>
      <c r="H28" s="23"/>
      <c r="I28" s="22"/>
    </row>
    <row r="29" spans="2:9" ht="10.5" customHeight="1" x14ac:dyDescent="0.15">
      <c r="B29" s="18">
        <f t="shared" si="2"/>
        <v>3.1199999999999974</v>
      </c>
      <c r="C29" s="19" t="s">
        <v>28</v>
      </c>
      <c r="D29" s="23">
        <v>4.8</v>
      </c>
      <c r="E29" s="21" t="s">
        <v>15</v>
      </c>
      <c r="F29" s="20">
        <v>0</v>
      </c>
      <c r="G29" s="76">
        <f t="shared" si="3"/>
        <v>0</v>
      </c>
      <c r="H29" s="23"/>
      <c r="I29" s="22"/>
    </row>
    <row r="30" spans="2:9" ht="10.5" customHeight="1" x14ac:dyDescent="0.15">
      <c r="B30" s="18">
        <f t="shared" si="2"/>
        <v>3.1299999999999972</v>
      </c>
      <c r="C30" s="19" t="s">
        <v>29</v>
      </c>
      <c r="D30" s="23">
        <f>51*1.2+10</f>
        <v>71.199999999999989</v>
      </c>
      <c r="E30" s="21" t="s">
        <v>8</v>
      </c>
      <c r="F30" s="20">
        <v>0</v>
      </c>
      <c r="G30" s="76">
        <f t="shared" si="3"/>
        <v>0</v>
      </c>
      <c r="H30" s="23"/>
      <c r="I30" s="22"/>
    </row>
    <row r="31" spans="2:9" ht="10.5" customHeight="1" thickBot="1" x14ac:dyDescent="0.2">
      <c r="B31" s="18">
        <f t="shared" si="2"/>
        <v>3.139999999999997</v>
      </c>
      <c r="C31" s="19" t="s">
        <v>120</v>
      </c>
      <c r="D31" s="23">
        <v>3.4</v>
      </c>
      <c r="E31" s="21" t="s">
        <v>8</v>
      </c>
      <c r="F31" s="20">
        <v>0</v>
      </c>
      <c r="G31" s="76">
        <f t="shared" si="3"/>
        <v>0</v>
      </c>
      <c r="H31" s="23"/>
      <c r="I31" s="22"/>
    </row>
    <row r="32" spans="2:9" ht="12.75" customHeight="1" thickBot="1" x14ac:dyDescent="0.2">
      <c r="B32" s="12">
        <v>4</v>
      </c>
      <c r="C32" s="13" t="s">
        <v>30</v>
      </c>
      <c r="D32" s="14"/>
      <c r="E32" s="14"/>
      <c r="F32" s="15"/>
      <c r="G32" s="75">
        <f>SUBTOTAL(9,G33:G37)</f>
        <v>0</v>
      </c>
      <c r="H32" s="17"/>
      <c r="I32" s="16"/>
    </row>
    <row r="33" spans="2:9" ht="10.5" customHeight="1" x14ac:dyDescent="0.15">
      <c r="B33" s="18">
        <f>B32+0.01</f>
        <v>4.01</v>
      </c>
      <c r="C33" s="19" t="s">
        <v>31</v>
      </c>
      <c r="D33" s="23">
        <f>ROUNDUP(36.05*1.8,0)</f>
        <v>65</v>
      </c>
      <c r="E33" s="21" t="s">
        <v>8</v>
      </c>
      <c r="F33" s="20">
        <v>0</v>
      </c>
      <c r="G33" s="76">
        <f>Cantidad*Precio</f>
        <v>0</v>
      </c>
      <c r="H33" s="23"/>
      <c r="I33" s="22"/>
    </row>
    <row r="34" spans="2:9" ht="10.5" customHeight="1" x14ac:dyDescent="0.15">
      <c r="B34" s="18">
        <f>B33+0.01</f>
        <v>4.0199999999999996</v>
      </c>
      <c r="C34" s="19" t="s">
        <v>32</v>
      </c>
      <c r="D34" s="23">
        <f>ROUNDUP(36.05*2.5-(1.2*1.1*4+1.2*0.6+0.6*0.6)-(1*2.1+0.9*2.1*3+0.8*2.1)-(D35*2.5/(1.8+2.5+0.6)),0)</f>
        <v>65</v>
      </c>
      <c r="E34" s="21" t="s">
        <v>8</v>
      </c>
      <c r="F34" s="20">
        <v>0</v>
      </c>
      <c r="G34" s="76">
        <f>Cantidad*Precio</f>
        <v>0</v>
      </c>
      <c r="H34" s="23"/>
      <c r="I34" s="22"/>
    </row>
    <row r="35" spans="2:9" ht="10.5" customHeight="1" x14ac:dyDescent="0.15">
      <c r="B35" s="18">
        <f>B34+0.01</f>
        <v>4.0299999999999994</v>
      </c>
      <c r="C35" s="19" t="s">
        <v>33</v>
      </c>
      <c r="D35" s="23">
        <f>ROUNDUP((0.6*2+1.1+0.25+0.7+0.4+0.25)*(2.5+1.8+0.6),0)</f>
        <v>20</v>
      </c>
      <c r="E35" s="21" t="s">
        <v>8</v>
      </c>
      <c r="F35" s="20">
        <v>0</v>
      </c>
      <c r="G35" s="76">
        <f>Cantidad*Precio</f>
        <v>0</v>
      </c>
      <c r="H35" s="23"/>
      <c r="I35" s="22"/>
    </row>
    <row r="36" spans="2:9" ht="10.5" customHeight="1" x14ac:dyDescent="0.15">
      <c r="B36" s="18">
        <f>B35+0.01</f>
        <v>4.0399999999999991</v>
      </c>
      <c r="C36" s="19" t="s">
        <v>34</v>
      </c>
      <c r="D36" s="23">
        <f>ROUNDUP(((34*0.6-D35*(0.6/(1.8+2.5+0.6)))),0)+1</f>
        <v>19</v>
      </c>
      <c r="E36" s="21" t="s">
        <v>8</v>
      </c>
      <c r="F36" s="20">
        <v>0</v>
      </c>
      <c r="G36" s="76">
        <f>Cantidad*Precio</f>
        <v>0</v>
      </c>
      <c r="H36" s="23"/>
      <c r="I36" s="22"/>
    </row>
    <row r="37" spans="2:9" ht="10.5" customHeight="1" thickBot="1" x14ac:dyDescent="0.2">
      <c r="B37" s="18">
        <f>B36+0.01</f>
        <v>4.0499999999999989</v>
      </c>
      <c r="C37" s="19" t="s">
        <v>155</v>
      </c>
      <c r="D37" s="23">
        <v>50</v>
      </c>
      <c r="E37" s="21" t="s">
        <v>41</v>
      </c>
      <c r="F37" s="20">
        <v>0</v>
      </c>
      <c r="G37" s="76">
        <f>Cantidad*Precio</f>
        <v>0</v>
      </c>
      <c r="H37" s="23"/>
      <c r="I37" s="22"/>
    </row>
    <row r="38" spans="2:9" ht="12.75" customHeight="1" thickBot="1" x14ac:dyDescent="0.2">
      <c r="B38" s="12">
        <v>5</v>
      </c>
      <c r="C38" s="13" t="s">
        <v>35</v>
      </c>
      <c r="D38" s="14"/>
      <c r="E38" s="14"/>
      <c r="F38" s="15"/>
      <c r="G38" s="75">
        <f>SUBTOTAL(9,G39:G45)</f>
        <v>0</v>
      </c>
      <c r="H38" s="17"/>
      <c r="I38" s="16"/>
    </row>
    <row r="39" spans="2:9" ht="10.5" customHeight="1" x14ac:dyDescent="0.15">
      <c r="B39" s="158">
        <f t="shared" ref="B39:B45" si="4">B38+0.01</f>
        <v>5.01</v>
      </c>
      <c r="C39" s="19" t="s">
        <v>36</v>
      </c>
      <c r="D39" s="159">
        <f>D40+D41+D42+D55</f>
        <v>389.5</v>
      </c>
      <c r="E39" s="160" t="s">
        <v>8</v>
      </c>
      <c r="F39" s="20">
        <v>0</v>
      </c>
      <c r="G39" s="76">
        <f t="shared" ref="G39:G45" si="5">Cantidad*Precio</f>
        <v>0</v>
      </c>
      <c r="H39" s="23"/>
      <c r="I39" s="22"/>
    </row>
    <row r="40" spans="2:9" ht="10.5" customHeight="1" x14ac:dyDescent="0.15">
      <c r="B40" s="158">
        <f t="shared" si="4"/>
        <v>5.0199999999999996</v>
      </c>
      <c r="C40" s="19" t="s">
        <v>37</v>
      </c>
      <c r="D40" s="159">
        <v>33</v>
      </c>
      <c r="E40" s="160" t="s">
        <v>8</v>
      </c>
      <c r="F40" s="20">
        <v>0</v>
      </c>
      <c r="G40" s="76">
        <f t="shared" si="5"/>
        <v>0</v>
      </c>
      <c r="H40" s="23"/>
      <c r="I40" s="22"/>
    </row>
    <row r="41" spans="2:9" ht="10.5" customHeight="1" x14ac:dyDescent="0.15">
      <c r="B41" s="158">
        <f t="shared" si="4"/>
        <v>5.0299999999999994</v>
      </c>
      <c r="C41" s="19" t="s">
        <v>38</v>
      </c>
      <c r="D41" s="161">
        <f>205+50*0.6</f>
        <v>235</v>
      </c>
      <c r="E41" s="160" t="s">
        <v>8</v>
      </c>
      <c r="F41" s="20">
        <v>0</v>
      </c>
      <c r="G41" s="76">
        <f t="shared" si="5"/>
        <v>0</v>
      </c>
      <c r="H41" s="23"/>
      <c r="I41" s="22"/>
    </row>
    <row r="42" spans="2:9" ht="10.5" customHeight="1" x14ac:dyDescent="0.15">
      <c r="B42" s="158">
        <f t="shared" si="4"/>
        <v>5.0399999999999991</v>
      </c>
      <c r="C42" s="19" t="s">
        <v>39</v>
      </c>
      <c r="D42" s="161">
        <f>(D37/0.6)*1.35</f>
        <v>112.50000000000001</v>
      </c>
      <c r="E42" s="160" t="s">
        <v>8</v>
      </c>
      <c r="F42" s="20">
        <v>0</v>
      </c>
      <c r="G42" s="76">
        <f t="shared" si="5"/>
        <v>0</v>
      </c>
      <c r="H42" s="23"/>
      <c r="I42" s="22"/>
    </row>
    <row r="43" spans="2:9" ht="10.5" customHeight="1" x14ac:dyDescent="0.15">
      <c r="B43" s="158">
        <f t="shared" si="4"/>
        <v>5.0499999999999989</v>
      </c>
      <c r="C43" s="19" t="s">
        <v>40</v>
      </c>
      <c r="D43" s="89">
        <f>160+40+60</f>
        <v>260</v>
      </c>
      <c r="E43" s="160" t="s">
        <v>41</v>
      </c>
      <c r="F43" s="20">
        <v>0</v>
      </c>
      <c r="G43" s="76">
        <f t="shared" si="5"/>
        <v>0</v>
      </c>
      <c r="H43" s="23"/>
      <c r="I43" s="22"/>
    </row>
    <row r="44" spans="2:9" ht="10.5" customHeight="1" x14ac:dyDescent="0.15">
      <c r="B44" s="158">
        <f t="shared" si="4"/>
        <v>5.0599999999999987</v>
      </c>
      <c r="C44" s="19" t="s">
        <v>42</v>
      </c>
      <c r="D44" s="89">
        <f>((1.2*2+1.1*2)*4+(1.2*2+0.6*2)+(0.6*4))+((2.1*10)+(1+0.9*3+0.8))+3.7*2+60</f>
        <v>117.3</v>
      </c>
      <c r="E44" s="160" t="s">
        <v>41</v>
      </c>
      <c r="F44" s="20">
        <v>0</v>
      </c>
      <c r="G44" s="76">
        <f t="shared" si="5"/>
        <v>0</v>
      </c>
      <c r="H44" s="23"/>
      <c r="I44" s="22"/>
    </row>
    <row r="45" spans="2:9" ht="10.5" customHeight="1" thickBot="1" x14ac:dyDescent="0.2">
      <c r="B45" s="158">
        <f t="shared" si="4"/>
        <v>5.0699999999999985</v>
      </c>
      <c r="C45" s="19" t="s">
        <v>43</v>
      </c>
      <c r="D45" s="161">
        <v>10</v>
      </c>
      <c r="E45" s="160" t="s">
        <v>41</v>
      </c>
      <c r="F45" s="20">
        <v>0</v>
      </c>
      <c r="G45" s="76">
        <f t="shared" si="5"/>
        <v>0</v>
      </c>
      <c r="H45" s="23"/>
      <c r="I45" s="22"/>
    </row>
    <row r="46" spans="2:9" ht="12.75" customHeight="1" thickBot="1" x14ac:dyDescent="0.2">
      <c r="B46" s="12">
        <v>6</v>
      </c>
      <c r="C46" s="13" t="s">
        <v>44</v>
      </c>
      <c r="D46" s="14"/>
      <c r="E46" s="14"/>
      <c r="F46" s="15"/>
      <c r="G46" s="75">
        <f>SUBTOTAL(9,G47:G50)</f>
        <v>0</v>
      </c>
      <c r="H46" s="17"/>
      <c r="I46" s="16"/>
    </row>
    <row r="47" spans="2:9" ht="10.5" customHeight="1" x14ac:dyDescent="0.15">
      <c r="B47" s="18">
        <f>B46+0.01</f>
        <v>6.01</v>
      </c>
      <c r="C47" s="19" t="s">
        <v>45</v>
      </c>
      <c r="D47" s="23">
        <v>36</v>
      </c>
      <c r="E47" s="21" t="s">
        <v>8</v>
      </c>
      <c r="F47" s="20">
        <v>0</v>
      </c>
      <c r="G47" s="76">
        <f>Cantidad*Precio</f>
        <v>0</v>
      </c>
      <c r="H47" s="23"/>
      <c r="I47" s="22"/>
    </row>
    <row r="48" spans="2:9" ht="10.5" customHeight="1" x14ac:dyDescent="0.15">
      <c r="B48" s="18">
        <f>B47+0.01</f>
        <v>6.02</v>
      </c>
      <c r="C48" s="19" t="s">
        <v>46</v>
      </c>
      <c r="D48" s="23">
        <v>64</v>
      </c>
      <c r="E48" s="21" t="s">
        <v>8</v>
      </c>
      <c r="F48" s="20">
        <v>0</v>
      </c>
      <c r="G48" s="76">
        <f>Cantidad*Precio</f>
        <v>0</v>
      </c>
      <c r="H48" s="23"/>
      <c r="I48" s="22"/>
    </row>
    <row r="49" spans="2:9" ht="10.5" customHeight="1" x14ac:dyDescent="0.15">
      <c r="B49" s="18">
        <f>B48+0.01</f>
        <v>6.0299999999999994</v>
      </c>
      <c r="C49" s="19" t="s">
        <v>47</v>
      </c>
      <c r="D49" s="23">
        <v>33</v>
      </c>
      <c r="E49" s="21" t="s">
        <v>41</v>
      </c>
      <c r="F49" s="20">
        <v>0</v>
      </c>
      <c r="G49" s="76">
        <f>Cantidad*Precio</f>
        <v>0</v>
      </c>
      <c r="H49" s="23"/>
      <c r="I49" s="22"/>
    </row>
    <row r="50" spans="2:9" ht="10.5" customHeight="1" thickBot="1" x14ac:dyDescent="0.2">
      <c r="B50" s="18">
        <f>B48+0.01</f>
        <v>6.0299999999999994</v>
      </c>
      <c r="C50" s="19" t="s">
        <v>48</v>
      </c>
      <c r="D50" s="23">
        <v>34</v>
      </c>
      <c r="E50" s="21" t="s">
        <v>41</v>
      </c>
      <c r="F50" s="20">
        <v>0</v>
      </c>
      <c r="G50" s="76">
        <f>Cantidad*Precio</f>
        <v>0</v>
      </c>
      <c r="H50" s="23"/>
      <c r="I50" s="22"/>
    </row>
    <row r="51" spans="2:9" ht="12.75" customHeight="1" thickBot="1" x14ac:dyDescent="0.2">
      <c r="B51" s="12">
        <v>7</v>
      </c>
      <c r="C51" s="13" t="s">
        <v>49</v>
      </c>
      <c r="D51" s="14"/>
      <c r="E51" s="14"/>
      <c r="F51" s="15"/>
      <c r="G51" s="75">
        <f>SUBTOTAL(9,G52:G55)</f>
        <v>0</v>
      </c>
      <c r="H51" s="17"/>
      <c r="I51" s="16"/>
    </row>
    <row r="52" spans="2:9" ht="10.5" customHeight="1" x14ac:dyDescent="0.15">
      <c r="B52" s="18">
        <f>B51+0.01</f>
        <v>7.01</v>
      </c>
      <c r="C52" s="19" t="s">
        <v>50</v>
      </c>
      <c r="D52" s="23">
        <f>D28</f>
        <v>33</v>
      </c>
      <c r="E52" s="21" t="s">
        <v>8</v>
      </c>
      <c r="F52" s="20">
        <v>0</v>
      </c>
      <c r="G52" s="76">
        <f>Cantidad*Precio</f>
        <v>0</v>
      </c>
      <c r="H52" s="23"/>
      <c r="I52" s="22"/>
    </row>
    <row r="53" spans="2:9" ht="10.5" customHeight="1" x14ac:dyDescent="0.15">
      <c r="B53" s="18">
        <f>B52+0.01</f>
        <v>7.02</v>
      </c>
      <c r="C53" s="19" t="s">
        <v>51</v>
      </c>
      <c r="D53" s="23">
        <v>40</v>
      </c>
      <c r="E53" s="21" t="s">
        <v>41</v>
      </c>
      <c r="F53" s="20">
        <v>0</v>
      </c>
      <c r="G53" s="76">
        <f>Cantidad*Precio</f>
        <v>0</v>
      </c>
      <c r="H53" s="23"/>
      <c r="I53" s="22"/>
    </row>
    <row r="54" spans="2:9" ht="10.5" customHeight="1" x14ac:dyDescent="0.15">
      <c r="B54" s="18">
        <f>B53+0.01</f>
        <v>7.0299999999999994</v>
      </c>
      <c r="C54" s="19" t="s">
        <v>52</v>
      </c>
      <c r="D54" s="23">
        <v>33</v>
      </c>
      <c r="E54" s="21" t="s">
        <v>8</v>
      </c>
      <c r="F54" s="20">
        <v>0</v>
      </c>
      <c r="G54" s="76">
        <f>Cantidad*Precio</f>
        <v>0</v>
      </c>
      <c r="H54" s="23"/>
      <c r="I54" s="22"/>
    </row>
    <row r="55" spans="2:9" ht="10.5" customHeight="1" thickBot="1" x14ac:dyDescent="0.2">
      <c r="B55" s="18">
        <f>B54+0.01</f>
        <v>7.0399999999999991</v>
      </c>
      <c r="C55" s="19" t="s">
        <v>53</v>
      </c>
      <c r="D55" s="23">
        <v>9</v>
      </c>
      <c r="E55" s="21" t="s">
        <v>8</v>
      </c>
      <c r="F55" s="20">
        <v>0</v>
      </c>
      <c r="G55" s="76">
        <f>Cantidad*Precio</f>
        <v>0</v>
      </c>
      <c r="H55" s="23"/>
      <c r="I55" s="22"/>
    </row>
    <row r="56" spans="2:9" ht="12.75" customHeight="1" thickBot="1" x14ac:dyDescent="0.2">
      <c r="B56" s="12">
        <v>8</v>
      </c>
      <c r="C56" s="13" t="s">
        <v>54</v>
      </c>
      <c r="D56" s="14"/>
      <c r="E56" s="14"/>
      <c r="F56" s="15"/>
      <c r="G56" s="75">
        <f>SUBTOTAL(9,G57:G62)</f>
        <v>0</v>
      </c>
      <c r="H56" s="17"/>
      <c r="I56" s="16"/>
    </row>
    <row r="57" spans="2:9" ht="10.5" customHeight="1" x14ac:dyDescent="0.15">
      <c r="B57" s="18">
        <f t="shared" ref="B57:B61" si="6">B56+0.01</f>
        <v>8.01</v>
      </c>
      <c r="C57" s="19" t="s">
        <v>55</v>
      </c>
      <c r="D57" s="89">
        <f>D58+D59</f>
        <v>380.5</v>
      </c>
      <c r="E57" s="21" t="s">
        <v>8</v>
      </c>
      <c r="F57" s="20">
        <v>0</v>
      </c>
      <c r="G57" s="76">
        <f t="shared" ref="G57:G62" si="7">Cantidad*Precio</f>
        <v>0</v>
      </c>
      <c r="H57" s="23"/>
      <c r="I57" s="22"/>
    </row>
    <row r="58" spans="2:9" ht="10.5" customHeight="1" x14ac:dyDescent="0.15">
      <c r="B58" s="18">
        <f t="shared" si="6"/>
        <v>8.02</v>
      </c>
      <c r="C58" s="19" t="s">
        <v>56</v>
      </c>
      <c r="D58" s="89">
        <f>D41+D42</f>
        <v>347.5</v>
      </c>
      <c r="E58" s="21" t="s">
        <v>8</v>
      </c>
      <c r="F58" s="20">
        <v>0</v>
      </c>
      <c r="G58" s="76">
        <f t="shared" si="7"/>
        <v>0</v>
      </c>
      <c r="H58" s="23"/>
      <c r="I58" s="22"/>
    </row>
    <row r="59" spans="2:9" ht="10.5" customHeight="1" x14ac:dyDescent="0.15">
      <c r="B59" s="158">
        <f t="shared" si="6"/>
        <v>8.0299999999999994</v>
      </c>
      <c r="C59" s="19" t="s">
        <v>57</v>
      </c>
      <c r="D59" s="161">
        <f>D40</f>
        <v>33</v>
      </c>
      <c r="E59" s="160" t="s">
        <v>8</v>
      </c>
      <c r="F59" s="20">
        <v>0</v>
      </c>
      <c r="G59" s="76">
        <f t="shared" si="7"/>
        <v>0</v>
      </c>
      <c r="H59" s="23"/>
      <c r="I59" s="22"/>
    </row>
    <row r="60" spans="2:9" ht="10.5" customHeight="1" x14ac:dyDescent="0.15">
      <c r="B60" s="158">
        <f t="shared" si="6"/>
        <v>8.0399999999999991</v>
      </c>
      <c r="C60" s="162" t="s">
        <v>58</v>
      </c>
      <c r="D60" s="159">
        <f>40*2</f>
        <v>80</v>
      </c>
      <c r="E60" s="160" t="s">
        <v>8</v>
      </c>
      <c r="F60" s="20">
        <v>0</v>
      </c>
      <c r="G60" s="76">
        <f t="shared" si="7"/>
        <v>0</v>
      </c>
      <c r="H60" s="23"/>
      <c r="I60" s="22"/>
    </row>
    <row r="61" spans="2:9" ht="10.5" customHeight="1" x14ac:dyDescent="0.15">
      <c r="B61" s="158">
        <f t="shared" si="6"/>
        <v>8.0499999999999989</v>
      </c>
      <c r="C61" s="19" t="s">
        <v>59</v>
      </c>
      <c r="D61" s="159">
        <f>40*1</f>
        <v>40</v>
      </c>
      <c r="E61" s="160" t="s">
        <v>8</v>
      </c>
      <c r="F61" s="20">
        <v>0</v>
      </c>
      <c r="G61" s="76">
        <f t="shared" si="7"/>
        <v>0</v>
      </c>
      <c r="H61" s="23"/>
      <c r="I61" s="22"/>
    </row>
    <row r="62" spans="2:9" ht="10.5" customHeight="1" thickBot="1" x14ac:dyDescent="0.2">
      <c r="B62" s="158">
        <f>+B61+0.01</f>
        <v>8.0599999999999987</v>
      </c>
      <c r="C62" s="19" t="s">
        <v>60</v>
      </c>
      <c r="D62" s="161">
        <f>20*3.2</f>
        <v>64</v>
      </c>
      <c r="E62" s="160" t="s">
        <v>8</v>
      </c>
      <c r="F62" s="20">
        <v>0</v>
      </c>
      <c r="G62" s="76">
        <f t="shared" si="7"/>
        <v>0</v>
      </c>
      <c r="H62" s="23"/>
      <c r="I62" s="22"/>
    </row>
    <row r="63" spans="2:9" ht="12.75" customHeight="1" thickBot="1" x14ac:dyDescent="0.2">
      <c r="B63" s="12">
        <v>9</v>
      </c>
      <c r="C63" s="13" t="s">
        <v>61</v>
      </c>
      <c r="D63" s="14"/>
      <c r="E63" s="14"/>
      <c r="F63" s="15"/>
      <c r="G63" s="75">
        <f>SUBTOTAL(9,G64:G75)</f>
        <v>0</v>
      </c>
      <c r="H63" s="17"/>
      <c r="I63" s="16"/>
    </row>
    <row r="64" spans="2:9" ht="10.5" customHeight="1" x14ac:dyDescent="0.15">
      <c r="B64" s="18">
        <f t="shared" ref="B64:B75" si="8">B63+0.01</f>
        <v>9.01</v>
      </c>
      <c r="C64" s="19" t="s">
        <v>62</v>
      </c>
      <c r="D64" s="23">
        <v>1</v>
      </c>
      <c r="E64" s="21" t="s">
        <v>12</v>
      </c>
      <c r="F64" s="20">
        <v>0</v>
      </c>
      <c r="G64" s="76">
        <f t="shared" ref="G64:G75" si="9">Cantidad*Precio</f>
        <v>0</v>
      </c>
      <c r="H64" s="23"/>
      <c r="I64" s="22"/>
    </row>
    <row r="65" spans="2:9" ht="10.5" customHeight="1" x14ac:dyDescent="0.15">
      <c r="B65" s="18">
        <f t="shared" si="8"/>
        <v>9.02</v>
      </c>
      <c r="C65" s="19" t="s">
        <v>63</v>
      </c>
      <c r="D65" s="23">
        <v>1</v>
      </c>
      <c r="E65" s="21" t="s">
        <v>12</v>
      </c>
      <c r="F65" s="20">
        <v>0</v>
      </c>
      <c r="G65" s="76">
        <f t="shared" si="9"/>
        <v>0</v>
      </c>
      <c r="H65" s="23"/>
      <c r="I65" s="22"/>
    </row>
    <row r="66" spans="2:9" ht="10.5" customHeight="1" x14ac:dyDescent="0.15">
      <c r="B66" s="18">
        <f t="shared" si="8"/>
        <v>9.0299999999999994</v>
      </c>
      <c r="C66" s="19" t="s">
        <v>64</v>
      </c>
      <c r="D66" s="23">
        <v>2</v>
      </c>
      <c r="E66" s="21" t="s">
        <v>12</v>
      </c>
      <c r="F66" s="20">
        <v>0</v>
      </c>
      <c r="G66" s="76">
        <f t="shared" si="9"/>
        <v>0</v>
      </c>
      <c r="H66" s="23"/>
      <c r="I66" s="22"/>
    </row>
    <row r="67" spans="2:9" ht="10.5" customHeight="1" x14ac:dyDescent="0.15">
      <c r="B67" s="18">
        <f t="shared" si="8"/>
        <v>9.0399999999999991</v>
      </c>
      <c r="C67" s="19" t="s">
        <v>65</v>
      </c>
      <c r="D67" s="23">
        <v>12</v>
      </c>
      <c r="E67" s="21" t="s">
        <v>41</v>
      </c>
      <c r="F67" s="20">
        <v>0</v>
      </c>
      <c r="G67" s="76">
        <f t="shared" si="9"/>
        <v>0</v>
      </c>
      <c r="H67" s="23"/>
      <c r="I67" s="22"/>
    </row>
    <row r="68" spans="2:9" ht="10.5" customHeight="1" x14ac:dyDescent="0.15">
      <c r="B68" s="18">
        <f t="shared" si="8"/>
        <v>9.0499999999999989</v>
      </c>
      <c r="C68" s="19" t="s">
        <v>67</v>
      </c>
      <c r="D68" s="23">
        <v>2.8</v>
      </c>
      <c r="E68" s="21" t="s">
        <v>41</v>
      </c>
      <c r="F68" s="20">
        <v>0</v>
      </c>
      <c r="G68" s="76">
        <f t="shared" si="9"/>
        <v>0</v>
      </c>
      <c r="H68" s="23"/>
      <c r="I68" s="22"/>
    </row>
    <row r="69" spans="2:9" ht="10.5" customHeight="1" x14ac:dyDescent="0.15">
      <c r="B69" s="18">
        <f t="shared" si="8"/>
        <v>9.0599999999999987</v>
      </c>
      <c r="C69" s="19" t="s">
        <v>66</v>
      </c>
      <c r="D69" s="23">
        <v>1</v>
      </c>
      <c r="E69" s="21" t="s">
        <v>12</v>
      </c>
      <c r="F69" s="20">
        <v>0</v>
      </c>
      <c r="G69" s="76">
        <f t="shared" si="9"/>
        <v>0</v>
      </c>
      <c r="H69" s="23"/>
      <c r="I69" s="22"/>
    </row>
    <row r="70" spans="2:9" ht="10.5" customHeight="1" x14ac:dyDescent="0.15">
      <c r="B70" s="18">
        <f t="shared" si="8"/>
        <v>9.0699999999999985</v>
      </c>
      <c r="C70" s="19" t="s">
        <v>68</v>
      </c>
      <c r="D70" s="23">
        <v>1</v>
      </c>
      <c r="E70" s="21" t="s">
        <v>12</v>
      </c>
      <c r="F70" s="20">
        <v>0</v>
      </c>
      <c r="G70" s="76">
        <f t="shared" si="9"/>
        <v>0</v>
      </c>
      <c r="H70" s="23"/>
      <c r="I70" s="22"/>
    </row>
    <row r="71" spans="2:9" ht="10.5" customHeight="1" x14ac:dyDescent="0.15">
      <c r="B71" s="18">
        <f t="shared" si="8"/>
        <v>9.0799999999999983</v>
      </c>
      <c r="C71" s="19" t="s">
        <v>69</v>
      </c>
      <c r="D71" s="23">
        <f>ROUNDUP(1+D75/20,0)</f>
        <v>5</v>
      </c>
      <c r="E71" s="21" t="s">
        <v>12</v>
      </c>
      <c r="F71" s="20">
        <v>0</v>
      </c>
      <c r="G71" s="76">
        <f t="shared" si="9"/>
        <v>0</v>
      </c>
      <c r="H71" s="23"/>
      <c r="I71" s="22"/>
    </row>
    <row r="72" spans="2:9" ht="10.5" customHeight="1" x14ac:dyDescent="0.15">
      <c r="B72" s="18">
        <f t="shared" si="8"/>
        <v>9.0899999999999981</v>
      </c>
      <c r="C72" s="19" t="s">
        <v>121</v>
      </c>
      <c r="D72" s="23">
        <v>60</v>
      </c>
      <c r="E72" s="21" t="s">
        <v>122</v>
      </c>
      <c r="F72" s="20">
        <v>0</v>
      </c>
      <c r="G72" s="76">
        <f t="shared" si="9"/>
        <v>0</v>
      </c>
      <c r="H72" s="23"/>
      <c r="I72" s="22"/>
    </row>
    <row r="73" spans="2:9" ht="10.5" customHeight="1" x14ac:dyDescent="0.15">
      <c r="B73" s="18">
        <f t="shared" si="8"/>
        <v>9.0999999999999979</v>
      </c>
      <c r="C73" s="19" t="s">
        <v>123</v>
      </c>
      <c r="D73" s="23">
        <v>1</v>
      </c>
      <c r="E73" s="21" t="s">
        <v>12</v>
      </c>
      <c r="F73" s="20">
        <v>0</v>
      </c>
      <c r="G73" s="76">
        <f t="shared" si="9"/>
        <v>0</v>
      </c>
      <c r="H73" s="23"/>
      <c r="I73" s="22"/>
    </row>
    <row r="74" spans="2:9" ht="10.5" customHeight="1" x14ac:dyDescent="0.15">
      <c r="B74" s="18">
        <f t="shared" si="8"/>
        <v>9.1099999999999977</v>
      </c>
      <c r="C74" s="19" t="s">
        <v>70</v>
      </c>
      <c r="D74" s="23">
        <v>25</v>
      </c>
      <c r="E74" s="21" t="s">
        <v>41</v>
      </c>
      <c r="F74" s="20">
        <v>0</v>
      </c>
      <c r="G74" s="76">
        <f t="shared" si="9"/>
        <v>0</v>
      </c>
      <c r="H74" s="23"/>
      <c r="I74" s="22"/>
    </row>
    <row r="75" spans="2:9" ht="10.5" customHeight="1" thickBot="1" x14ac:dyDescent="0.2">
      <c r="B75" s="18">
        <f t="shared" si="8"/>
        <v>9.1199999999999974</v>
      </c>
      <c r="C75" s="19" t="s">
        <v>71</v>
      </c>
      <c r="D75" s="23">
        <v>65</v>
      </c>
      <c r="E75" s="21" t="s">
        <v>41</v>
      </c>
      <c r="F75" s="20">
        <v>0</v>
      </c>
      <c r="G75" s="76">
        <f t="shared" si="9"/>
        <v>0</v>
      </c>
      <c r="H75" s="23"/>
      <c r="I75" s="22"/>
    </row>
    <row r="76" spans="2:9" ht="12.75" customHeight="1" thickBot="1" x14ac:dyDescent="0.2">
      <c r="B76" s="12">
        <v>10</v>
      </c>
      <c r="C76" s="13" t="s">
        <v>72</v>
      </c>
      <c r="D76" s="14"/>
      <c r="E76" s="14"/>
      <c r="F76" s="15"/>
      <c r="G76" s="75">
        <f>SUBTOTAL(9,G77:G88)</f>
        <v>0</v>
      </c>
      <c r="H76" s="17"/>
      <c r="I76" s="16"/>
    </row>
    <row r="77" spans="2:9" ht="10.5" customHeight="1" x14ac:dyDescent="0.15">
      <c r="B77" s="18">
        <f t="shared" ref="B77:B88" si="10">B76+0.01</f>
        <v>10.01</v>
      </c>
      <c r="C77" s="19" t="s">
        <v>128</v>
      </c>
      <c r="D77" s="23">
        <v>1</v>
      </c>
      <c r="E77" s="21" t="s">
        <v>12</v>
      </c>
      <c r="F77" s="20">
        <v>0</v>
      </c>
      <c r="G77" s="76">
        <f t="shared" ref="G77:G88" si="11">Cantidad*Precio</f>
        <v>0</v>
      </c>
      <c r="H77" s="23"/>
      <c r="I77" s="22"/>
    </row>
    <row r="78" spans="2:9" ht="10.5" customHeight="1" x14ac:dyDescent="0.15">
      <c r="B78" s="18">
        <f t="shared" si="10"/>
        <v>10.02</v>
      </c>
      <c r="C78" s="19" t="s">
        <v>73</v>
      </c>
      <c r="D78" s="23">
        <v>2</v>
      </c>
      <c r="E78" s="21" t="s">
        <v>12</v>
      </c>
      <c r="F78" s="20">
        <v>0</v>
      </c>
      <c r="G78" s="76">
        <f t="shared" si="11"/>
        <v>0</v>
      </c>
      <c r="H78" s="23"/>
      <c r="I78" s="22"/>
    </row>
    <row r="79" spans="2:9" ht="10.5" customHeight="1" x14ac:dyDescent="0.15">
      <c r="B79" s="18">
        <f t="shared" si="10"/>
        <v>10.029999999999999</v>
      </c>
      <c r="C79" s="19" t="s">
        <v>74</v>
      </c>
      <c r="D79" s="23">
        <v>4</v>
      </c>
      <c r="E79" s="21" t="s">
        <v>12</v>
      </c>
      <c r="F79" s="20">
        <v>0</v>
      </c>
      <c r="G79" s="76">
        <f t="shared" si="11"/>
        <v>0</v>
      </c>
      <c r="H79" s="23"/>
      <c r="I79" s="22"/>
    </row>
    <row r="80" spans="2:9" ht="10.5" customHeight="1" x14ac:dyDescent="0.15">
      <c r="B80" s="18">
        <f t="shared" si="10"/>
        <v>10.039999999999999</v>
      </c>
      <c r="C80" s="19" t="s">
        <v>129</v>
      </c>
      <c r="D80" s="23">
        <v>4</v>
      </c>
      <c r="E80" s="21" t="s">
        <v>12</v>
      </c>
      <c r="F80" s="20">
        <v>0</v>
      </c>
      <c r="G80" s="76">
        <f t="shared" si="11"/>
        <v>0</v>
      </c>
      <c r="H80" s="23"/>
      <c r="I80" s="22"/>
    </row>
    <row r="81" spans="2:9" ht="10.5" customHeight="1" x14ac:dyDescent="0.15">
      <c r="B81" s="18">
        <f t="shared" si="10"/>
        <v>10.049999999999999</v>
      </c>
      <c r="C81" s="19" t="s">
        <v>75</v>
      </c>
      <c r="D81" s="23">
        <v>3</v>
      </c>
      <c r="E81" s="21" t="s">
        <v>12</v>
      </c>
      <c r="F81" s="20">
        <v>0</v>
      </c>
      <c r="G81" s="76">
        <f t="shared" si="11"/>
        <v>0</v>
      </c>
      <c r="H81" s="23"/>
      <c r="I81" s="22"/>
    </row>
    <row r="82" spans="2:9" ht="10.5" customHeight="1" x14ac:dyDescent="0.15">
      <c r="B82" s="18">
        <f t="shared" si="10"/>
        <v>10.059999999999999</v>
      </c>
      <c r="C82" s="19" t="s">
        <v>76</v>
      </c>
      <c r="D82" s="23">
        <v>1</v>
      </c>
      <c r="E82" s="21" t="s">
        <v>12</v>
      </c>
      <c r="F82" s="20">
        <v>0</v>
      </c>
      <c r="G82" s="76">
        <f t="shared" si="11"/>
        <v>0</v>
      </c>
      <c r="H82" s="23"/>
      <c r="I82" s="22"/>
    </row>
    <row r="83" spans="2:9" ht="10.5" customHeight="1" x14ac:dyDescent="0.15">
      <c r="B83" s="18">
        <f t="shared" si="10"/>
        <v>10.069999999999999</v>
      </c>
      <c r="C83" s="19" t="s">
        <v>77</v>
      </c>
      <c r="D83" s="23">
        <v>5</v>
      </c>
      <c r="E83" s="21" t="s">
        <v>12</v>
      </c>
      <c r="F83" s="20">
        <v>0</v>
      </c>
      <c r="G83" s="76">
        <f t="shared" si="11"/>
        <v>0</v>
      </c>
      <c r="H83" s="23"/>
      <c r="I83" s="22"/>
    </row>
    <row r="84" spans="2:9" ht="10.5" customHeight="1" x14ac:dyDescent="0.15">
      <c r="B84" s="18">
        <f t="shared" si="10"/>
        <v>10.079999999999998</v>
      </c>
      <c r="C84" s="19" t="s">
        <v>78</v>
      </c>
      <c r="D84" s="23">
        <v>2</v>
      </c>
      <c r="E84" s="21" t="s">
        <v>12</v>
      </c>
      <c r="F84" s="20">
        <v>0</v>
      </c>
      <c r="G84" s="76">
        <f t="shared" si="11"/>
        <v>0</v>
      </c>
      <c r="H84" s="23"/>
      <c r="I84" s="22"/>
    </row>
    <row r="85" spans="2:9" ht="10.5" customHeight="1" x14ac:dyDescent="0.15">
      <c r="B85" s="18">
        <f t="shared" si="10"/>
        <v>10.089999999999998</v>
      </c>
      <c r="C85" s="19" t="s">
        <v>79</v>
      </c>
      <c r="D85" s="23">
        <v>2</v>
      </c>
      <c r="E85" s="21" t="s">
        <v>12</v>
      </c>
      <c r="F85" s="20">
        <v>0</v>
      </c>
      <c r="G85" s="76">
        <f t="shared" si="11"/>
        <v>0</v>
      </c>
      <c r="H85" s="23"/>
      <c r="I85" s="22"/>
    </row>
    <row r="86" spans="2:9" ht="10.5" customHeight="1" x14ac:dyDescent="0.15">
      <c r="B86" s="18">
        <f t="shared" si="10"/>
        <v>10.099999999999998</v>
      </c>
      <c r="C86" s="19" t="s">
        <v>80</v>
      </c>
      <c r="D86" s="23">
        <v>1</v>
      </c>
      <c r="E86" s="21" t="s">
        <v>12</v>
      </c>
      <c r="F86" s="20">
        <v>0</v>
      </c>
      <c r="G86" s="76">
        <f t="shared" si="11"/>
        <v>0</v>
      </c>
      <c r="H86" s="23"/>
      <c r="I86" s="22"/>
    </row>
    <row r="87" spans="2:9" ht="10.5" customHeight="1" x14ac:dyDescent="0.15">
      <c r="B87" s="18">
        <f t="shared" si="10"/>
        <v>10.109999999999998</v>
      </c>
      <c r="C87" s="19" t="s">
        <v>81</v>
      </c>
      <c r="D87" s="23">
        <f>ROUNDUP(1+D88/20,0)</f>
        <v>2</v>
      </c>
      <c r="E87" s="21" t="s">
        <v>12</v>
      </c>
      <c r="F87" s="20">
        <v>0</v>
      </c>
      <c r="G87" s="76">
        <f t="shared" si="11"/>
        <v>0</v>
      </c>
      <c r="H87" s="23"/>
      <c r="I87" s="22"/>
    </row>
    <row r="88" spans="2:9" ht="10.5" customHeight="1" thickBot="1" x14ac:dyDescent="0.2">
      <c r="B88" s="18">
        <f t="shared" si="10"/>
        <v>10.119999999999997</v>
      </c>
      <c r="C88" s="19" t="s">
        <v>82</v>
      </c>
      <c r="D88" s="23">
        <v>20</v>
      </c>
      <c r="E88" s="21" t="s">
        <v>41</v>
      </c>
      <c r="F88" s="20">
        <v>0</v>
      </c>
      <c r="G88" s="76">
        <f t="shared" si="11"/>
        <v>0</v>
      </c>
      <c r="H88" s="23"/>
      <c r="I88" s="22"/>
    </row>
    <row r="89" spans="2:9" ht="12.75" customHeight="1" thickBot="1" x14ac:dyDescent="0.2">
      <c r="B89" s="12">
        <v>11</v>
      </c>
      <c r="C89" s="13" t="s">
        <v>83</v>
      </c>
      <c r="D89" s="14"/>
      <c r="E89" s="14"/>
      <c r="F89" s="15"/>
      <c r="G89" s="75">
        <f>SUBTOTAL(9,G90:G94)</f>
        <v>0</v>
      </c>
      <c r="H89" s="17"/>
      <c r="I89" s="16"/>
    </row>
    <row r="90" spans="2:9" ht="10.5" customHeight="1" x14ac:dyDescent="0.15">
      <c r="B90" s="18">
        <f>B89+0.01</f>
        <v>11.01</v>
      </c>
      <c r="C90" s="19" t="s">
        <v>138</v>
      </c>
      <c r="D90" s="89">
        <v>1</v>
      </c>
      <c r="E90" s="21" t="s">
        <v>12</v>
      </c>
      <c r="F90" s="89">
        <v>0</v>
      </c>
      <c r="G90" s="90">
        <f>Cantidad*Precio</f>
        <v>0</v>
      </c>
      <c r="H90" s="89"/>
      <c r="I90" s="91"/>
    </row>
    <row r="91" spans="2:9" ht="10.5" customHeight="1" x14ac:dyDescent="0.15">
      <c r="B91" s="18">
        <f>B90+0.01</f>
        <v>11.02</v>
      </c>
      <c r="C91" s="19" t="s">
        <v>139</v>
      </c>
      <c r="D91" s="89">
        <v>3</v>
      </c>
      <c r="E91" s="21" t="s">
        <v>12</v>
      </c>
      <c r="F91" s="89">
        <v>0</v>
      </c>
      <c r="G91" s="90">
        <f>Cantidad*Precio</f>
        <v>0</v>
      </c>
      <c r="H91" s="89"/>
      <c r="I91" s="91"/>
    </row>
    <row r="92" spans="2:9" ht="10.5" customHeight="1" x14ac:dyDescent="0.15">
      <c r="B92" s="18">
        <f>B91+0.01</f>
        <v>11.03</v>
      </c>
      <c r="C92" s="19" t="s">
        <v>140</v>
      </c>
      <c r="D92" s="89">
        <v>1</v>
      </c>
      <c r="E92" s="21" t="s">
        <v>12</v>
      </c>
      <c r="F92" s="89">
        <v>0</v>
      </c>
      <c r="G92" s="90">
        <f>Cantidad*Precio</f>
        <v>0</v>
      </c>
      <c r="H92" s="89"/>
      <c r="I92" s="91"/>
    </row>
    <row r="93" spans="2:9" ht="10.5" customHeight="1" x14ac:dyDescent="0.15">
      <c r="B93" s="18">
        <f>B92+0.01</f>
        <v>11.04</v>
      </c>
      <c r="C93" s="19" t="s">
        <v>141</v>
      </c>
      <c r="D93" s="89">
        <v>1</v>
      </c>
      <c r="E93" s="21" t="s">
        <v>12</v>
      </c>
      <c r="F93" s="89">
        <v>0</v>
      </c>
      <c r="G93" s="90">
        <f>Cantidad*Precio</f>
        <v>0</v>
      </c>
      <c r="H93" s="89"/>
      <c r="I93" s="91"/>
    </row>
    <row r="94" spans="2:9" ht="10.5" customHeight="1" thickBot="1" x14ac:dyDescent="0.2">
      <c r="B94" s="18">
        <f>B93+0.01</f>
        <v>11.049999999999999</v>
      </c>
      <c r="C94" s="19" t="s">
        <v>142</v>
      </c>
      <c r="D94" s="89">
        <v>1</v>
      </c>
      <c r="E94" s="21" t="s">
        <v>12</v>
      </c>
      <c r="F94" s="89">
        <v>0</v>
      </c>
      <c r="G94" s="90">
        <f>Cantidad*Precio</f>
        <v>0</v>
      </c>
      <c r="H94" s="89"/>
      <c r="I94" s="91"/>
    </row>
    <row r="95" spans="2:9" ht="12.75" customHeight="1" thickBot="1" x14ac:dyDescent="0.2">
      <c r="B95" s="12">
        <v>12</v>
      </c>
      <c r="C95" s="13" t="s">
        <v>84</v>
      </c>
      <c r="D95" s="14"/>
      <c r="E95" s="14"/>
      <c r="F95" s="15"/>
      <c r="G95" s="75">
        <f>SUBTOTAL(9,G96:G99)</f>
        <v>0</v>
      </c>
      <c r="H95" s="17"/>
      <c r="I95" s="16"/>
    </row>
    <row r="96" spans="2:9" ht="10.5" customHeight="1" x14ac:dyDescent="0.15">
      <c r="B96" s="18">
        <f>B95+0.01</f>
        <v>12.01</v>
      </c>
      <c r="C96" s="19" t="s">
        <v>130</v>
      </c>
      <c r="D96" s="89">
        <v>4</v>
      </c>
      <c r="E96" s="21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x14ac:dyDescent="0.15">
      <c r="B97" s="18">
        <f>B96+0.01</f>
        <v>12.02</v>
      </c>
      <c r="C97" s="19" t="s">
        <v>131</v>
      </c>
      <c r="D97" s="89">
        <v>1</v>
      </c>
      <c r="E97" s="21" t="s">
        <v>12</v>
      </c>
      <c r="F97" s="89">
        <v>0</v>
      </c>
      <c r="G97" s="90">
        <f>Cantidad*Precio</f>
        <v>0</v>
      </c>
      <c r="H97" s="89"/>
      <c r="I97" s="91"/>
    </row>
    <row r="98" spans="2:9" ht="10.5" customHeight="1" x14ac:dyDescent="0.15">
      <c r="B98" s="18">
        <f>B97+0.01</f>
        <v>12.03</v>
      </c>
      <c r="C98" s="19" t="s">
        <v>132</v>
      </c>
      <c r="D98" s="89">
        <v>1</v>
      </c>
      <c r="E98" s="21" t="s">
        <v>12</v>
      </c>
      <c r="F98" s="89">
        <v>0</v>
      </c>
      <c r="G98" s="90">
        <f>Cantidad*Precio</f>
        <v>0</v>
      </c>
      <c r="H98" s="89"/>
      <c r="I98" s="91"/>
    </row>
    <row r="99" spans="2:9" ht="10.5" customHeight="1" thickBot="1" x14ac:dyDescent="0.2">
      <c r="B99" s="18">
        <f>B98+0.01</f>
        <v>12.04</v>
      </c>
      <c r="C99" s="19" t="s">
        <v>85</v>
      </c>
      <c r="D99" s="89">
        <v>1</v>
      </c>
      <c r="E99" s="21" t="s">
        <v>12</v>
      </c>
      <c r="F99" s="89">
        <v>0</v>
      </c>
      <c r="G99" s="90">
        <f>Cantidad*Precio</f>
        <v>0</v>
      </c>
      <c r="H99" s="89"/>
      <c r="I99" s="91"/>
    </row>
    <row r="100" spans="2:9" ht="10.5" customHeight="1" thickBot="1" x14ac:dyDescent="0.2">
      <c r="B100" s="12">
        <v>13</v>
      </c>
      <c r="C100" s="13" t="s">
        <v>86</v>
      </c>
      <c r="D100" s="14"/>
      <c r="E100" s="14"/>
      <c r="F100" s="15"/>
      <c r="G100" s="75">
        <f>SUBTOTAL(9,G101:G101)</f>
        <v>0</v>
      </c>
      <c r="H100" s="17"/>
      <c r="I100" s="16"/>
    </row>
    <row r="101" spans="2:9" s="83" customFormat="1" ht="18.75" thickBot="1" x14ac:dyDescent="0.25">
      <c r="B101" s="18">
        <f>B100+0.01</f>
        <v>13.01</v>
      </c>
      <c r="C101" s="82" t="s">
        <v>124</v>
      </c>
      <c r="D101" s="84">
        <v>70</v>
      </c>
      <c r="E101" s="85" t="s">
        <v>87</v>
      </c>
      <c r="F101" s="86">
        <v>0</v>
      </c>
      <c r="G101" s="87">
        <f>Cantidad*Precio</f>
        <v>0</v>
      </c>
      <c r="H101" s="84"/>
      <c r="I101" s="88"/>
    </row>
    <row r="102" spans="2:9" ht="12.75" customHeight="1" thickBot="1" x14ac:dyDescent="0.2">
      <c r="B102" s="12">
        <v>14</v>
      </c>
      <c r="C102" s="13" t="s">
        <v>88</v>
      </c>
      <c r="D102" s="14"/>
      <c r="E102" s="14"/>
      <c r="F102" s="15"/>
      <c r="G102" s="75">
        <f>SUBTOTAL(9,G103:G118)</f>
        <v>0</v>
      </c>
      <c r="H102" s="17"/>
      <c r="I102" s="16"/>
    </row>
    <row r="103" spans="2:9" ht="10.5" customHeight="1" x14ac:dyDescent="0.15">
      <c r="B103" s="18">
        <f t="shared" ref="B103:B118" si="12">B102+0.01</f>
        <v>14.01</v>
      </c>
      <c r="C103" s="19" t="s">
        <v>148</v>
      </c>
      <c r="D103" s="23">
        <v>1</v>
      </c>
      <c r="E103" s="21" t="s">
        <v>12</v>
      </c>
      <c r="F103" s="20">
        <v>0</v>
      </c>
      <c r="G103" s="76">
        <f t="shared" ref="G103:G118" si="13">Cantidad*Precio</f>
        <v>0</v>
      </c>
      <c r="H103" s="23"/>
      <c r="I103" s="22"/>
    </row>
    <row r="104" spans="2:9" ht="10.5" customHeight="1" x14ac:dyDescent="0.15">
      <c r="B104" s="18">
        <f t="shared" si="12"/>
        <v>14.02</v>
      </c>
      <c r="C104" s="19" t="s">
        <v>149</v>
      </c>
      <c r="D104" s="23">
        <v>1</v>
      </c>
      <c r="E104" s="21" t="s">
        <v>12</v>
      </c>
      <c r="F104" s="20">
        <v>0</v>
      </c>
      <c r="G104" s="76">
        <f t="shared" si="13"/>
        <v>0</v>
      </c>
      <c r="H104" s="23"/>
      <c r="I104" s="22"/>
    </row>
    <row r="105" spans="2:9" ht="10.5" customHeight="1" x14ac:dyDescent="0.15">
      <c r="B105" s="18">
        <f t="shared" si="12"/>
        <v>14.03</v>
      </c>
      <c r="C105" s="19" t="s">
        <v>90</v>
      </c>
      <c r="D105" s="23">
        <v>1</v>
      </c>
      <c r="E105" s="21" t="s">
        <v>12</v>
      </c>
      <c r="F105" s="20">
        <v>0</v>
      </c>
      <c r="G105" s="76">
        <f t="shared" si="13"/>
        <v>0</v>
      </c>
      <c r="H105" s="23"/>
      <c r="I105" s="22"/>
    </row>
    <row r="106" spans="2:9" ht="10.5" customHeight="1" x14ac:dyDescent="0.15">
      <c r="B106" s="18">
        <f t="shared" si="12"/>
        <v>14.04</v>
      </c>
      <c r="C106" s="19" t="s">
        <v>144</v>
      </c>
      <c r="D106" s="23">
        <v>2</v>
      </c>
      <c r="E106" s="21" t="s">
        <v>12</v>
      </c>
      <c r="F106" s="20">
        <v>0</v>
      </c>
      <c r="G106" s="76">
        <f t="shared" si="13"/>
        <v>0</v>
      </c>
      <c r="H106" s="23"/>
      <c r="I106" s="22"/>
    </row>
    <row r="107" spans="2:9" ht="10.5" customHeight="1" x14ac:dyDescent="0.15">
      <c r="B107" s="18">
        <f t="shared" si="12"/>
        <v>14.049999999999999</v>
      </c>
      <c r="C107" s="19" t="s">
        <v>91</v>
      </c>
      <c r="D107" s="23">
        <v>1</v>
      </c>
      <c r="E107" s="21" t="s">
        <v>12</v>
      </c>
      <c r="F107" s="20">
        <v>0</v>
      </c>
      <c r="G107" s="76">
        <f t="shared" si="13"/>
        <v>0</v>
      </c>
      <c r="H107" s="23"/>
      <c r="I107" s="22"/>
    </row>
    <row r="108" spans="2:9" ht="10.5" customHeight="1" x14ac:dyDescent="0.15">
      <c r="B108" s="18">
        <f t="shared" si="12"/>
        <v>14.059999999999999</v>
      </c>
      <c r="C108" s="19" t="s">
        <v>92</v>
      </c>
      <c r="D108" s="23">
        <v>1</v>
      </c>
      <c r="E108" s="21" t="s">
        <v>12</v>
      </c>
      <c r="F108" s="20">
        <v>0</v>
      </c>
      <c r="G108" s="76">
        <f t="shared" si="13"/>
        <v>0</v>
      </c>
      <c r="H108" s="23"/>
      <c r="I108" s="22"/>
    </row>
    <row r="109" spans="2:9" ht="10.5" customHeight="1" x14ac:dyDescent="0.15">
      <c r="B109" s="18">
        <f t="shared" si="12"/>
        <v>14.069999999999999</v>
      </c>
      <c r="C109" s="19" t="s">
        <v>93</v>
      </c>
      <c r="D109" s="23">
        <f>D108</f>
        <v>1</v>
      </c>
      <c r="E109" s="21" t="s">
        <v>12</v>
      </c>
      <c r="F109" s="20">
        <v>0</v>
      </c>
      <c r="G109" s="76">
        <f t="shared" si="13"/>
        <v>0</v>
      </c>
      <c r="H109" s="23"/>
      <c r="I109" s="22"/>
    </row>
    <row r="110" spans="2:9" ht="10.5" customHeight="1" x14ac:dyDescent="0.15">
      <c r="B110" s="18">
        <f t="shared" si="12"/>
        <v>14.079999999999998</v>
      </c>
      <c r="C110" s="19" t="s">
        <v>137</v>
      </c>
      <c r="D110" s="89">
        <v>2</v>
      </c>
      <c r="E110" s="21" t="s">
        <v>12</v>
      </c>
      <c r="F110" s="89">
        <v>0</v>
      </c>
      <c r="G110" s="90">
        <f t="shared" si="13"/>
        <v>0</v>
      </c>
      <c r="H110" s="89"/>
      <c r="I110" s="91"/>
    </row>
    <row r="111" spans="2:9" ht="10.5" customHeight="1" x14ac:dyDescent="0.15">
      <c r="B111" s="18">
        <f t="shared" si="12"/>
        <v>14.089999999999998</v>
      </c>
      <c r="C111" s="19" t="s">
        <v>133</v>
      </c>
      <c r="D111" s="89">
        <v>4</v>
      </c>
      <c r="E111" s="21" t="s">
        <v>12</v>
      </c>
      <c r="F111" s="89">
        <v>0</v>
      </c>
      <c r="G111" s="90">
        <f t="shared" si="13"/>
        <v>0</v>
      </c>
      <c r="H111" s="89"/>
      <c r="I111" s="91"/>
    </row>
    <row r="112" spans="2:9" ht="10.5" customHeight="1" x14ac:dyDescent="0.15">
      <c r="B112" s="18">
        <f t="shared" si="12"/>
        <v>14.099999999999998</v>
      </c>
      <c r="C112" s="19" t="s">
        <v>160</v>
      </c>
      <c r="D112" s="23">
        <v>2</v>
      </c>
      <c r="E112" s="21" t="s">
        <v>12</v>
      </c>
      <c r="F112" s="20">
        <v>0</v>
      </c>
      <c r="G112" s="76">
        <f t="shared" si="13"/>
        <v>0</v>
      </c>
      <c r="H112" s="23"/>
      <c r="I112" s="22"/>
    </row>
    <row r="113" spans="2:9" ht="10.5" customHeight="1" x14ac:dyDescent="0.15">
      <c r="B113" s="18">
        <f t="shared" si="12"/>
        <v>14.109999999999998</v>
      </c>
      <c r="C113" s="19" t="s">
        <v>95</v>
      </c>
      <c r="D113" s="23">
        <v>1</v>
      </c>
      <c r="E113" s="21" t="s">
        <v>12</v>
      </c>
      <c r="F113" s="20">
        <v>0</v>
      </c>
      <c r="G113" s="76">
        <f t="shared" si="13"/>
        <v>0</v>
      </c>
      <c r="H113" s="23"/>
      <c r="I113" s="22"/>
    </row>
    <row r="114" spans="2:9" ht="10.5" customHeight="1" x14ac:dyDescent="0.15">
      <c r="B114" s="18">
        <f t="shared" si="12"/>
        <v>14.119999999999997</v>
      </c>
      <c r="C114" s="19" t="s">
        <v>119</v>
      </c>
      <c r="D114" s="23">
        <v>1</v>
      </c>
      <c r="E114" s="21" t="s">
        <v>96</v>
      </c>
      <c r="F114" s="20">
        <v>0</v>
      </c>
      <c r="G114" s="76">
        <f t="shared" si="13"/>
        <v>0</v>
      </c>
      <c r="H114" s="23"/>
      <c r="I114" s="22"/>
    </row>
    <row r="115" spans="2:9" ht="10.5" customHeight="1" x14ac:dyDescent="0.15">
      <c r="B115" s="18">
        <f t="shared" si="12"/>
        <v>14.129999999999997</v>
      </c>
      <c r="C115" s="19" t="s">
        <v>97</v>
      </c>
      <c r="D115" s="23">
        <v>25</v>
      </c>
      <c r="E115" s="21" t="s">
        <v>41</v>
      </c>
      <c r="F115" s="20">
        <v>0</v>
      </c>
      <c r="G115" s="76">
        <f t="shared" si="13"/>
        <v>0</v>
      </c>
      <c r="H115" s="23"/>
      <c r="I115" s="22"/>
    </row>
    <row r="116" spans="2:9" ht="10.5" customHeight="1" x14ac:dyDescent="0.15">
      <c r="B116" s="18">
        <f t="shared" si="12"/>
        <v>14.139999999999997</v>
      </c>
      <c r="C116" s="19" t="s">
        <v>98</v>
      </c>
      <c r="D116" s="23">
        <v>1</v>
      </c>
      <c r="E116" s="21" t="s">
        <v>12</v>
      </c>
      <c r="F116" s="20">
        <v>0</v>
      </c>
      <c r="G116" s="76">
        <f t="shared" si="13"/>
        <v>0</v>
      </c>
      <c r="H116" s="23"/>
      <c r="I116" s="22"/>
    </row>
    <row r="117" spans="2:9" ht="10.5" customHeight="1" x14ac:dyDescent="0.15">
      <c r="B117" s="18">
        <f t="shared" si="12"/>
        <v>14.149999999999997</v>
      </c>
      <c r="C117" s="19" t="s">
        <v>99</v>
      </c>
      <c r="D117" s="23">
        <v>10</v>
      </c>
      <c r="E117" s="21" t="s">
        <v>15</v>
      </c>
      <c r="F117" s="20">
        <v>0</v>
      </c>
      <c r="G117" s="76">
        <f t="shared" si="13"/>
        <v>0</v>
      </c>
      <c r="H117" s="23"/>
      <c r="I117" s="22"/>
    </row>
    <row r="118" spans="2:9" ht="10.5" customHeight="1" x14ac:dyDescent="0.15">
      <c r="B118" s="18">
        <f t="shared" si="12"/>
        <v>14.159999999999997</v>
      </c>
      <c r="C118" s="19" t="s">
        <v>100</v>
      </c>
      <c r="D118" s="23">
        <v>1</v>
      </c>
      <c r="E118" s="21" t="s">
        <v>96</v>
      </c>
      <c r="F118" s="20">
        <v>0</v>
      </c>
      <c r="G118" s="76">
        <f t="shared" si="13"/>
        <v>0</v>
      </c>
      <c r="H118" s="23"/>
      <c r="I118" s="22"/>
    </row>
    <row r="119" spans="2:9" ht="10.5" customHeight="1" thickBot="1" x14ac:dyDescent="0.2">
      <c r="B119" s="18"/>
      <c r="C119" s="19"/>
      <c r="D119" s="23"/>
      <c r="E119" s="21"/>
      <c r="F119" s="20"/>
      <c r="G119" s="76"/>
      <c r="H119" s="23"/>
      <c r="I119" s="22"/>
    </row>
    <row r="120" spans="2:9" ht="14.25" thickBot="1" x14ac:dyDescent="0.3">
      <c r="B120" s="24"/>
      <c r="C120" s="25" t="s">
        <v>101</v>
      </c>
      <c r="D120" s="26"/>
      <c r="E120" s="27"/>
      <c r="F120" s="28"/>
      <c r="G120" s="96">
        <f>SUBTOTAL(9,G5:G118)</f>
        <v>0</v>
      </c>
      <c r="H120" s="29"/>
      <c r="I120" s="30"/>
    </row>
    <row r="121" spans="2:9" ht="12.75" customHeight="1" x14ac:dyDescent="0.2">
      <c r="B121" s="31"/>
      <c r="C121" s="32"/>
      <c r="D121" s="33"/>
      <c r="E121" s="32"/>
      <c r="F121" s="34"/>
      <c r="G121" s="77"/>
      <c r="H121" s="35"/>
      <c r="I121" s="36"/>
    </row>
    <row r="122" spans="2:9" ht="10.5" customHeight="1" x14ac:dyDescent="0.2">
      <c r="B122" s="31"/>
      <c r="C122" s="37" t="s">
        <v>102</v>
      </c>
      <c r="D122" s="38"/>
      <c r="E122" s="39"/>
      <c r="F122" s="40"/>
      <c r="G122" s="77"/>
      <c r="H122" s="41"/>
      <c r="I122" s="36"/>
    </row>
    <row r="123" spans="2:9" ht="10.5" customHeight="1" x14ac:dyDescent="0.2">
      <c r="B123" s="31"/>
      <c r="C123" s="42" t="s">
        <v>103</v>
      </c>
      <c r="D123" s="38">
        <v>0.1</v>
      </c>
      <c r="E123" s="39" t="s">
        <v>104</v>
      </c>
      <c r="F123" s="41">
        <f t="shared" ref="F123:F129" si="14">D123*$G$120</f>
        <v>0</v>
      </c>
      <c r="G123" s="78"/>
      <c r="H123" s="41"/>
      <c r="I123" s="36"/>
    </row>
    <row r="124" spans="2:9" ht="10.5" customHeight="1" x14ac:dyDescent="0.2">
      <c r="B124" s="31"/>
      <c r="C124" s="42" t="s">
        <v>105</v>
      </c>
      <c r="D124" s="38">
        <v>2.5000000000000001E-2</v>
      </c>
      <c r="E124" s="39" t="s">
        <v>104</v>
      </c>
      <c r="F124" s="41">
        <f t="shared" si="14"/>
        <v>0</v>
      </c>
      <c r="G124" s="78"/>
      <c r="H124" s="41"/>
      <c r="I124" s="36"/>
    </row>
    <row r="125" spans="2:9" ht="10.5" customHeight="1" x14ac:dyDescent="0.2">
      <c r="B125" s="31"/>
      <c r="C125" s="42" t="s">
        <v>106</v>
      </c>
      <c r="D125" s="38">
        <v>0.05</v>
      </c>
      <c r="E125" s="39" t="s">
        <v>104</v>
      </c>
      <c r="F125" s="41">
        <f t="shared" si="14"/>
        <v>0</v>
      </c>
      <c r="G125" s="78"/>
      <c r="H125" s="41"/>
      <c r="I125" s="36"/>
    </row>
    <row r="126" spans="2:9" ht="10.5" customHeight="1" x14ac:dyDescent="0.2">
      <c r="B126" s="31"/>
      <c r="C126" s="42" t="s">
        <v>107</v>
      </c>
      <c r="D126" s="38">
        <v>4.6399999999999997E-2</v>
      </c>
      <c r="E126" s="39" t="s">
        <v>104</v>
      </c>
      <c r="F126" s="41">
        <f t="shared" si="14"/>
        <v>0</v>
      </c>
      <c r="G126" s="78"/>
      <c r="H126" s="41"/>
      <c r="I126" s="36"/>
    </row>
    <row r="127" spans="2:9" ht="10.5" customHeight="1" x14ac:dyDescent="0.2">
      <c r="B127" s="31"/>
      <c r="C127" s="42" t="s">
        <v>108</v>
      </c>
      <c r="D127" s="38">
        <v>0.01</v>
      </c>
      <c r="E127" s="39" t="s">
        <v>104</v>
      </c>
      <c r="F127" s="41">
        <f t="shared" si="14"/>
        <v>0</v>
      </c>
      <c r="G127" s="78"/>
      <c r="H127" s="41"/>
      <c r="I127" s="36"/>
    </row>
    <row r="128" spans="2:9" ht="10.5" customHeight="1" x14ac:dyDescent="0.2">
      <c r="B128" s="31"/>
      <c r="C128" s="42" t="s">
        <v>109</v>
      </c>
      <c r="D128" s="38">
        <v>0.05</v>
      </c>
      <c r="E128" s="39" t="s">
        <v>104</v>
      </c>
      <c r="F128" s="41">
        <f t="shared" si="14"/>
        <v>0</v>
      </c>
      <c r="G128" s="78"/>
      <c r="H128" s="41"/>
      <c r="I128" s="36"/>
    </row>
    <row r="129" spans="2:9" ht="10.5" customHeight="1" x14ac:dyDescent="0.2">
      <c r="B129" s="31"/>
      <c r="C129" s="42" t="s">
        <v>110</v>
      </c>
      <c r="D129" s="38">
        <v>1E-3</v>
      </c>
      <c r="E129" s="39" t="s">
        <v>104</v>
      </c>
      <c r="F129" s="41">
        <f t="shared" si="14"/>
        <v>0</v>
      </c>
      <c r="G129" s="79"/>
      <c r="H129" s="43"/>
      <c r="I129" s="36"/>
    </row>
    <row r="130" spans="2:9" ht="10.5" customHeight="1" x14ac:dyDescent="0.2">
      <c r="B130" s="31"/>
      <c r="C130" s="42" t="s">
        <v>111</v>
      </c>
      <c r="D130" s="38">
        <v>0.18</v>
      </c>
      <c r="E130" s="44" t="s">
        <v>112</v>
      </c>
      <c r="F130" s="41">
        <f>D130*$F$123</f>
        <v>0</v>
      </c>
      <c r="H130" s="45"/>
      <c r="I130" s="36"/>
    </row>
    <row r="131" spans="2:9" ht="13.5" thickBot="1" x14ac:dyDescent="0.25">
      <c r="B131" s="31"/>
      <c r="C131" s="32"/>
      <c r="D131" s="46"/>
      <c r="E131" s="47"/>
      <c r="F131" s="48"/>
      <c r="G131" s="77"/>
      <c r="H131" s="49"/>
      <c r="I131" s="36"/>
    </row>
    <row r="132" spans="2:9" ht="14.25" thickBot="1" x14ac:dyDescent="0.3">
      <c r="B132" s="24"/>
      <c r="C132" s="25" t="s">
        <v>113</v>
      </c>
      <c r="D132" s="26"/>
      <c r="E132" s="27"/>
      <c r="F132" s="28"/>
      <c r="G132" s="96">
        <f>SUM(F123:F130)+G120</f>
        <v>0</v>
      </c>
      <c r="H132" s="29"/>
      <c r="I132" s="50"/>
    </row>
    <row r="133" spans="2:9" ht="13.5" x14ac:dyDescent="0.25">
      <c r="B133" s="31"/>
      <c r="C133" s="51"/>
      <c r="D133" s="52"/>
      <c r="E133" s="53"/>
      <c r="F133" s="54"/>
      <c r="G133" s="80"/>
      <c r="H133" s="55"/>
      <c r="I133" s="56"/>
    </row>
    <row r="134" spans="2:9" ht="10.5" customHeight="1" x14ac:dyDescent="0.15">
      <c r="C134" s="49" t="s">
        <v>114</v>
      </c>
      <c r="D134" s="57">
        <v>0.05</v>
      </c>
      <c r="E134" s="58" t="s">
        <v>104</v>
      </c>
      <c r="F134" s="59">
        <f>D134*$G$120</f>
        <v>0</v>
      </c>
      <c r="G134" s="81"/>
      <c r="H134" s="59"/>
      <c r="I134" s="36"/>
    </row>
    <row r="135" spans="2:9" ht="14.25" thickBot="1" x14ac:dyDescent="0.3">
      <c r="B135" s="60"/>
      <c r="C135" s="61"/>
      <c r="D135" s="54"/>
      <c r="E135" s="62"/>
      <c r="F135" s="54"/>
      <c r="G135" s="80"/>
      <c r="H135" s="55"/>
      <c r="I135" s="56"/>
    </row>
    <row r="136" spans="2:9" ht="15" customHeight="1" thickBot="1" x14ac:dyDescent="0.3">
      <c r="B136" s="63"/>
      <c r="C136" s="64" t="s">
        <v>115</v>
      </c>
      <c r="D136" s="65"/>
      <c r="E136" s="66"/>
      <c r="F136" s="65"/>
      <c r="G136" s="67">
        <f>ROUND(+G132+F134,2)</f>
        <v>0</v>
      </c>
      <c r="H136" s="68"/>
      <c r="I136" s="67"/>
    </row>
    <row r="137" spans="2:9" ht="11.25" thickBot="1" x14ac:dyDescent="0.2"/>
    <row r="138" spans="2:9" ht="11.25" thickBot="1" x14ac:dyDescent="0.2">
      <c r="H138" s="69" t="s">
        <v>115</v>
      </c>
      <c r="I138" s="70">
        <f>G136</f>
        <v>0</v>
      </c>
    </row>
    <row r="139" spans="2:9" x14ac:dyDescent="0.15">
      <c r="F139" s="71"/>
      <c r="H139" s="71"/>
    </row>
    <row r="141" spans="2:9" x14ac:dyDescent="0.15">
      <c r="D141" s="72"/>
      <c r="E141" s="7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5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6"/>
  <sheetViews>
    <sheetView showGridLines="0" view="pageBreakPreview" topLeftCell="A100" zoomScale="145" zoomScaleNormal="130" zoomScaleSheetLayoutView="145" workbookViewId="0">
      <selection activeCell="G141" sqref="G141"/>
    </sheetView>
  </sheetViews>
  <sheetFormatPr defaultColWidth="11.42578125" defaultRowHeight="10.5" x14ac:dyDescent="0.15"/>
  <cols>
    <col min="1" max="2" width="6.28515625" style="97" customWidth="1"/>
    <col min="3" max="3" width="57.5703125" style="97" customWidth="1"/>
    <col min="4" max="4" width="10.28515625" style="97" bestFit="1" customWidth="1"/>
    <col min="5" max="5" width="8.140625" style="97" bestFit="1" customWidth="1"/>
    <col min="6" max="6" width="16.85546875" style="97" bestFit="1" customWidth="1"/>
    <col min="7" max="7" width="13.7109375" style="98" bestFit="1" customWidth="1"/>
    <col min="8" max="8" width="12.7109375" style="97" hidden="1" customWidth="1"/>
    <col min="9" max="9" width="16.5703125" style="97" hidden="1" customWidth="1"/>
    <col min="10" max="11" width="9.140625" style="97" customWidth="1"/>
    <col min="12" max="12" width="24.7109375" style="97" customWidth="1"/>
    <col min="13" max="16384" width="11.42578125" style="97"/>
  </cols>
  <sheetData>
    <row r="1" spans="2:11" ht="42" customHeight="1" x14ac:dyDescent="0.15">
      <c r="B1" s="166" t="s">
        <v>166</v>
      </c>
      <c r="C1" s="166"/>
      <c r="D1" s="166"/>
      <c r="E1" s="166"/>
      <c r="F1" s="166"/>
      <c r="G1" s="166"/>
      <c r="H1" s="166"/>
      <c r="I1" s="166"/>
    </row>
    <row r="2" spans="2:11" ht="11.25" customHeight="1" x14ac:dyDescent="0.2">
      <c r="C2" s="150"/>
      <c r="D2" s="149"/>
      <c r="E2" s="148"/>
      <c r="F2" s="167"/>
      <c r="G2" s="167"/>
      <c r="H2" s="167"/>
      <c r="I2" s="167"/>
      <c r="J2" s="147"/>
    </row>
    <row r="3" spans="2:11" ht="11.25" thickBot="1" x14ac:dyDescent="0.2">
      <c r="J3" s="147"/>
      <c r="K3" s="147"/>
    </row>
    <row r="4" spans="2:11" ht="14.1" customHeight="1" thickBot="1" x14ac:dyDescent="0.2">
      <c r="B4" s="146"/>
      <c r="C4" s="145" t="s">
        <v>1</v>
      </c>
      <c r="D4" s="145" t="s">
        <v>2</v>
      </c>
      <c r="E4" s="145" t="s">
        <v>3</v>
      </c>
      <c r="F4" s="144" t="s">
        <v>4</v>
      </c>
      <c r="G4" s="143" t="s">
        <v>5</v>
      </c>
      <c r="H4" s="142" t="s">
        <v>4</v>
      </c>
      <c r="I4" s="141" t="s">
        <v>5</v>
      </c>
      <c r="K4" s="140"/>
    </row>
    <row r="5" spans="2:11" ht="12.75" customHeight="1" thickBot="1" x14ac:dyDescent="0.2">
      <c r="B5" s="136">
        <v>1</v>
      </c>
      <c r="C5" s="135" t="s">
        <v>6</v>
      </c>
      <c r="D5" s="134"/>
      <c r="E5" s="134"/>
      <c r="F5" s="133"/>
      <c r="G5" s="132">
        <f>SUBTOTAL(9,G6:G14)</f>
        <v>0</v>
      </c>
      <c r="H5" s="131"/>
      <c r="I5" s="16"/>
      <c r="K5" s="140"/>
    </row>
    <row r="6" spans="2:11" ht="10.5" customHeight="1" x14ac:dyDescent="0.15">
      <c r="B6" s="130">
        <f t="shared" ref="B6:B14" si="0">+B5+0.01</f>
        <v>1.01</v>
      </c>
      <c r="C6" s="129" t="s">
        <v>7</v>
      </c>
      <c r="D6" s="23">
        <v>110</v>
      </c>
      <c r="E6" s="128" t="s">
        <v>8</v>
      </c>
      <c r="F6" s="20">
        <v>0</v>
      </c>
      <c r="G6" s="76">
        <f t="shared" ref="G6:G14" si="1">Cantidad*Precio</f>
        <v>0</v>
      </c>
      <c r="H6" s="23"/>
      <c r="I6" s="22"/>
    </row>
    <row r="7" spans="2:11" ht="10.5" customHeight="1" x14ac:dyDescent="0.15">
      <c r="B7" s="130">
        <f t="shared" si="0"/>
        <v>1.02</v>
      </c>
      <c r="C7" s="129" t="s">
        <v>9</v>
      </c>
      <c r="D7" s="23">
        <v>110</v>
      </c>
      <c r="E7" s="128" t="s">
        <v>8</v>
      </c>
      <c r="F7" s="20">
        <v>0</v>
      </c>
      <c r="G7" s="76">
        <f t="shared" si="1"/>
        <v>0</v>
      </c>
      <c r="H7" s="23"/>
      <c r="I7" s="22"/>
    </row>
    <row r="8" spans="2:11" ht="10.5" customHeight="1" x14ac:dyDescent="0.15">
      <c r="B8" s="130">
        <f t="shared" si="0"/>
        <v>1.03</v>
      </c>
      <c r="C8" s="129" t="s">
        <v>10</v>
      </c>
      <c r="D8" s="23">
        <v>150</v>
      </c>
      <c r="E8" s="128" t="s">
        <v>8</v>
      </c>
      <c r="F8" s="20">
        <v>0</v>
      </c>
      <c r="G8" s="76">
        <f t="shared" si="1"/>
        <v>0</v>
      </c>
      <c r="H8" s="23"/>
      <c r="I8" s="22"/>
    </row>
    <row r="9" spans="2:11" ht="10.5" customHeight="1" x14ac:dyDescent="0.15">
      <c r="B9" s="130">
        <f t="shared" si="0"/>
        <v>1.04</v>
      </c>
      <c r="C9" s="129" t="s">
        <v>11</v>
      </c>
      <c r="D9" s="23">
        <v>1</v>
      </c>
      <c r="E9" s="128" t="s">
        <v>12</v>
      </c>
      <c r="F9" s="20">
        <v>0</v>
      </c>
      <c r="G9" s="76">
        <f t="shared" si="1"/>
        <v>0</v>
      </c>
      <c r="H9" s="23"/>
      <c r="I9" s="22"/>
    </row>
    <row r="10" spans="2:11" ht="10.5" customHeight="1" x14ac:dyDescent="0.15">
      <c r="B10" s="130">
        <f t="shared" si="0"/>
        <v>1.05</v>
      </c>
      <c r="C10" s="129" t="s">
        <v>127</v>
      </c>
      <c r="D10" s="23">
        <v>1</v>
      </c>
      <c r="E10" s="128" t="s">
        <v>12</v>
      </c>
      <c r="F10" s="20">
        <v>0</v>
      </c>
      <c r="G10" s="76">
        <f t="shared" si="1"/>
        <v>0</v>
      </c>
      <c r="H10" s="23"/>
      <c r="I10" s="22"/>
    </row>
    <row r="11" spans="2:11" ht="10.5" customHeight="1" x14ac:dyDescent="0.15">
      <c r="B11" s="130">
        <f t="shared" si="0"/>
        <v>1.06</v>
      </c>
      <c r="C11" s="129" t="s">
        <v>126</v>
      </c>
      <c r="D11" s="23">
        <v>15</v>
      </c>
      <c r="E11" s="128" t="s">
        <v>15</v>
      </c>
      <c r="F11" s="20">
        <v>0</v>
      </c>
      <c r="G11" s="76">
        <f t="shared" si="1"/>
        <v>0</v>
      </c>
      <c r="H11" s="23"/>
      <c r="I11" s="22"/>
    </row>
    <row r="12" spans="2:11" ht="10.5" customHeight="1" x14ac:dyDescent="0.15">
      <c r="B12" s="130">
        <f t="shared" si="0"/>
        <v>1.07</v>
      </c>
      <c r="C12" s="129" t="s">
        <v>116</v>
      </c>
      <c r="D12" s="23">
        <v>5</v>
      </c>
      <c r="E12" s="128" t="s">
        <v>12</v>
      </c>
      <c r="F12" s="20">
        <v>0</v>
      </c>
      <c r="G12" s="76">
        <f t="shared" si="1"/>
        <v>0</v>
      </c>
      <c r="H12" s="23"/>
      <c r="I12" s="22"/>
    </row>
    <row r="13" spans="2:11" ht="10.5" customHeight="1" x14ac:dyDescent="0.15">
      <c r="B13" s="130">
        <f t="shared" si="0"/>
        <v>1.08</v>
      </c>
      <c r="C13" s="129" t="s">
        <v>165</v>
      </c>
      <c r="D13" s="23">
        <v>1</v>
      </c>
      <c r="E13" s="128" t="s">
        <v>12</v>
      </c>
      <c r="F13" s="20">
        <v>0</v>
      </c>
      <c r="G13" s="76">
        <f t="shared" si="1"/>
        <v>0</v>
      </c>
      <c r="H13" s="23"/>
      <c r="I13" s="22"/>
    </row>
    <row r="14" spans="2:11" ht="10.5" customHeight="1" thickBot="1" x14ac:dyDescent="0.2">
      <c r="B14" s="130">
        <f t="shared" si="0"/>
        <v>1.0900000000000001</v>
      </c>
      <c r="C14" s="129" t="s">
        <v>164</v>
      </c>
      <c r="D14" s="23">
        <v>1</v>
      </c>
      <c r="E14" s="128" t="s">
        <v>12</v>
      </c>
      <c r="F14" s="20">
        <v>0</v>
      </c>
      <c r="G14" s="76">
        <f t="shared" si="1"/>
        <v>0</v>
      </c>
      <c r="H14" s="23"/>
      <c r="I14" s="22"/>
    </row>
    <row r="15" spans="2:11" ht="12.75" customHeight="1" thickBot="1" x14ac:dyDescent="0.2">
      <c r="B15" s="136">
        <v>2</v>
      </c>
      <c r="C15" s="135" t="s">
        <v>13</v>
      </c>
      <c r="D15" s="134"/>
      <c r="E15" s="134"/>
      <c r="F15" s="133"/>
      <c r="G15" s="132">
        <f>SUBTOTAL(9,G16:G19)</f>
        <v>0</v>
      </c>
      <c r="H15" s="131"/>
      <c r="I15" s="16"/>
    </row>
    <row r="16" spans="2:11" ht="10.5" customHeight="1" x14ac:dyDescent="0.15">
      <c r="B16" s="130">
        <f>B15+0.01</f>
        <v>2.0099999999999998</v>
      </c>
      <c r="C16" s="129" t="s">
        <v>14</v>
      </c>
      <c r="D16" s="89">
        <f>ROUNDUP(D21*1/0.3,0)</f>
        <v>16</v>
      </c>
      <c r="E16" s="128" t="s">
        <v>15</v>
      </c>
      <c r="F16" s="89">
        <v>0</v>
      </c>
      <c r="G16" s="90">
        <f>Cantidad*Precio</f>
        <v>0</v>
      </c>
      <c r="H16" s="89"/>
      <c r="I16" s="91"/>
    </row>
    <row r="17" spans="2:9" ht="10.5" customHeight="1" x14ac:dyDescent="0.15">
      <c r="B17" s="130">
        <f>B16+0.01</f>
        <v>2.0199999999999996</v>
      </c>
      <c r="C17" s="129" t="s">
        <v>16</v>
      </c>
      <c r="D17" s="89">
        <f>D16*0.3</f>
        <v>4.8</v>
      </c>
      <c r="E17" s="128" t="s">
        <v>15</v>
      </c>
      <c r="F17" s="89">
        <v>0</v>
      </c>
      <c r="G17" s="90">
        <f>Cantidad*Precio</f>
        <v>0</v>
      </c>
      <c r="H17" s="89"/>
      <c r="I17" s="91"/>
    </row>
    <row r="18" spans="2:9" ht="10.5" customHeight="1" x14ac:dyDescent="0.15">
      <c r="B18" s="130">
        <f>B17+0.01</f>
        <v>2.0299999999999994</v>
      </c>
      <c r="C18" s="129" t="s">
        <v>135</v>
      </c>
      <c r="D18" s="89">
        <f>ROUNDUP(9*7*0.6,0)</f>
        <v>38</v>
      </c>
      <c r="E18" s="128" t="s">
        <v>15</v>
      </c>
      <c r="F18" s="89">
        <v>0</v>
      </c>
      <c r="G18" s="90">
        <f>Cantidad*Precio</f>
        <v>0</v>
      </c>
      <c r="H18" s="89"/>
      <c r="I18" s="91"/>
    </row>
    <row r="19" spans="2:9" ht="10.5" customHeight="1" thickBot="1" x14ac:dyDescent="0.2">
      <c r="B19" s="130">
        <f>B18+0.01</f>
        <v>2.0399999999999991</v>
      </c>
      <c r="C19" s="129" t="s">
        <v>17</v>
      </c>
      <c r="D19" s="89">
        <f>D16*1.4</f>
        <v>22.4</v>
      </c>
      <c r="E19" s="128" t="s">
        <v>15</v>
      </c>
      <c r="F19" s="89">
        <v>0</v>
      </c>
      <c r="G19" s="90">
        <f>Cantidad*Precio</f>
        <v>0</v>
      </c>
      <c r="H19" s="89"/>
      <c r="I19" s="91"/>
    </row>
    <row r="20" spans="2:9" ht="12.75" customHeight="1" thickBot="1" x14ac:dyDescent="0.2">
      <c r="B20" s="136">
        <v>3</v>
      </c>
      <c r="C20" s="135" t="s">
        <v>18</v>
      </c>
      <c r="D20" s="134"/>
      <c r="E20" s="134"/>
      <c r="F20" s="133"/>
      <c r="G20" s="132">
        <f>SUBTOTAL(9,G21:G34)</f>
        <v>0</v>
      </c>
      <c r="H20" s="131"/>
      <c r="I20" s="16"/>
    </row>
    <row r="21" spans="2:9" ht="10.5" customHeight="1" x14ac:dyDescent="0.15">
      <c r="B21" s="130">
        <f t="shared" ref="B21:B34" si="2">B20+0.01</f>
        <v>3.01</v>
      </c>
      <c r="C21" s="163" t="s">
        <v>180</v>
      </c>
      <c r="D21" s="23">
        <v>4.5999999999999996</v>
      </c>
      <c r="E21" s="128" t="s">
        <v>15</v>
      </c>
      <c r="F21" s="20">
        <v>0</v>
      </c>
      <c r="G21" s="76">
        <f t="shared" ref="G21:G34" si="3">Cantidad*Precio</f>
        <v>0</v>
      </c>
      <c r="H21" s="23"/>
      <c r="I21" s="22"/>
    </row>
    <row r="22" spans="2:9" ht="10.5" customHeight="1" x14ac:dyDescent="0.15">
      <c r="B22" s="130">
        <f t="shared" si="2"/>
        <v>3.0199999999999996</v>
      </c>
      <c r="C22" s="129" t="s">
        <v>19</v>
      </c>
      <c r="D22" s="23">
        <v>0.6</v>
      </c>
      <c r="E22" s="128" t="s">
        <v>15</v>
      </c>
      <c r="F22" s="20">
        <v>0</v>
      </c>
      <c r="G22" s="76">
        <f t="shared" si="3"/>
        <v>0</v>
      </c>
      <c r="H22" s="23"/>
      <c r="I22" s="22"/>
    </row>
    <row r="23" spans="2:9" ht="10.5" customHeight="1" x14ac:dyDescent="0.15">
      <c r="B23" s="130">
        <f t="shared" si="2"/>
        <v>3.0299999999999994</v>
      </c>
      <c r="C23" s="129" t="s">
        <v>20</v>
      </c>
      <c r="D23" s="23">
        <v>0.5</v>
      </c>
      <c r="E23" s="128" t="s">
        <v>15</v>
      </c>
      <c r="F23" s="20">
        <v>0</v>
      </c>
      <c r="G23" s="76">
        <f t="shared" si="3"/>
        <v>0</v>
      </c>
      <c r="H23" s="23"/>
      <c r="I23" s="22"/>
    </row>
    <row r="24" spans="2:9" ht="10.5" customHeight="1" x14ac:dyDescent="0.15">
      <c r="B24" s="130">
        <f t="shared" si="2"/>
        <v>3.0399999999999991</v>
      </c>
      <c r="C24" s="129" t="s">
        <v>21</v>
      </c>
      <c r="D24" s="23">
        <v>0.6</v>
      </c>
      <c r="E24" s="128" t="s">
        <v>15</v>
      </c>
      <c r="F24" s="20">
        <v>0</v>
      </c>
      <c r="G24" s="76">
        <f t="shared" si="3"/>
        <v>0</v>
      </c>
      <c r="H24" s="23"/>
      <c r="I24" s="22"/>
    </row>
    <row r="25" spans="2:9" ht="10.5" customHeight="1" x14ac:dyDescent="0.15">
      <c r="B25" s="130">
        <f t="shared" si="2"/>
        <v>3.0499999999999989</v>
      </c>
      <c r="C25" s="129" t="s">
        <v>22</v>
      </c>
      <c r="D25" s="23">
        <v>0.6</v>
      </c>
      <c r="E25" s="128" t="s">
        <v>15</v>
      </c>
      <c r="F25" s="20">
        <v>0</v>
      </c>
      <c r="G25" s="76">
        <f t="shared" si="3"/>
        <v>0</v>
      </c>
      <c r="H25" s="23"/>
      <c r="I25" s="22"/>
    </row>
    <row r="26" spans="2:9" ht="10.5" customHeight="1" x14ac:dyDescent="0.15">
      <c r="B26" s="130">
        <f t="shared" si="2"/>
        <v>3.0599999999999987</v>
      </c>
      <c r="C26" s="129" t="s">
        <v>23</v>
      </c>
      <c r="D26" s="23">
        <v>1.1000000000000001</v>
      </c>
      <c r="E26" s="128" t="s">
        <v>15</v>
      </c>
      <c r="F26" s="20">
        <v>0</v>
      </c>
      <c r="G26" s="76">
        <f t="shared" si="3"/>
        <v>0</v>
      </c>
      <c r="H26" s="23"/>
      <c r="I26" s="22"/>
    </row>
    <row r="27" spans="2:9" ht="10.5" customHeight="1" x14ac:dyDescent="0.15">
      <c r="B27" s="130">
        <f t="shared" si="2"/>
        <v>3.0699999999999985</v>
      </c>
      <c r="C27" s="129" t="s">
        <v>24</v>
      </c>
      <c r="D27" s="23">
        <v>1.7</v>
      </c>
      <c r="E27" s="128" t="s">
        <v>15</v>
      </c>
      <c r="F27" s="20">
        <v>0</v>
      </c>
      <c r="G27" s="76">
        <f t="shared" si="3"/>
        <v>0</v>
      </c>
      <c r="H27" s="23"/>
      <c r="I27" s="22"/>
    </row>
    <row r="28" spans="2:9" ht="10.5" customHeight="1" x14ac:dyDescent="0.15">
      <c r="B28" s="130">
        <f t="shared" si="2"/>
        <v>3.0799999999999983</v>
      </c>
      <c r="C28" s="129" t="s">
        <v>25</v>
      </c>
      <c r="D28" s="23">
        <v>0.4</v>
      </c>
      <c r="E28" s="128" t="s">
        <v>15</v>
      </c>
      <c r="F28" s="20">
        <v>0</v>
      </c>
      <c r="G28" s="76">
        <f t="shared" si="3"/>
        <v>0</v>
      </c>
      <c r="H28" s="23"/>
      <c r="I28" s="22"/>
    </row>
    <row r="29" spans="2:9" ht="10.5" customHeight="1" x14ac:dyDescent="0.15">
      <c r="B29" s="130">
        <f t="shared" si="2"/>
        <v>3.0899999999999981</v>
      </c>
      <c r="C29" s="129" t="s">
        <v>125</v>
      </c>
      <c r="D29" s="23">
        <v>0.14000000000000001</v>
      </c>
      <c r="E29" s="128" t="s">
        <v>15</v>
      </c>
      <c r="F29" s="20">
        <v>0</v>
      </c>
      <c r="G29" s="76">
        <f t="shared" si="3"/>
        <v>0</v>
      </c>
      <c r="H29" s="23"/>
      <c r="I29" s="22"/>
    </row>
    <row r="30" spans="2:9" ht="10.5" customHeight="1" x14ac:dyDescent="0.15">
      <c r="B30" s="130">
        <f t="shared" si="2"/>
        <v>3.0999999999999979</v>
      </c>
      <c r="C30" s="129" t="s">
        <v>26</v>
      </c>
      <c r="D30" s="23">
        <v>0.9</v>
      </c>
      <c r="E30" s="128" t="s">
        <v>15</v>
      </c>
      <c r="F30" s="20">
        <v>0</v>
      </c>
      <c r="G30" s="76">
        <f t="shared" si="3"/>
        <v>0</v>
      </c>
      <c r="H30" s="23"/>
      <c r="I30" s="22"/>
    </row>
    <row r="31" spans="2:9" ht="10.5" customHeight="1" x14ac:dyDescent="0.15">
      <c r="B31" s="130">
        <f t="shared" si="2"/>
        <v>3.1099999999999977</v>
      </c>
      <c r="C31" s="129" t="s">
        <v>27</v>
      </c>
      <c r="D31" s="23">
        <v>33</v>
      </c>
      <c r="E31" s="128" t="s">
        <v>8</v>
      </c>
      <c r="F31" s="20">
        <v>0</v>
      </c>
      <c r="G31" s="76">
        <f t="shared" si="3"/>
        <v>0</v>
      </c>
      <c r="H31" s="23"/>
      <c r="I31" s="22"/>
    </row>
    <row r="32" spans="2:9" ht="10.5" customHeight="1" x14ac:dyDescent="0.15">
      <c r="B32" s="130">
        <f t="shared" si="2"/>
        <v>3.1199999999999974</v>
      </c>
      <c r="C32" s="129" t="s">
        <v>28</v>
      </c>
      <c r="D32" s="23">
        <v>4.8</v>
      </c>
      <c r="E32" s="128" t="s">
        <v>15</v>
      </c>
      <c r="F32" s="20">
        <v>0</v>
      </c>
      <c r="G32" s="76">
        <f t="shared" si="3"/>
        <v>0</v>
      </c>
      <c r="H32" s="23"/>
      <c r="I32" s="22"/>
    </row>
    <row r="33" spans="2:9" ht="10.5" customHeight="1" x14ac:dyDescent="0.15">
      <c r="B33" s="130">
        <f t="shared" si="2"/>
        <v>3.1299999999999972</v>
      </c>
      <c r="C33" s="129" t="s">
        <v>29</v>
      </c>
      <c r="D33" s="23">
        <v>102</v>
      </c>
      <c r="E33" s="128" t="s">
        <v>8</v>
      </c>
      <c r="F33" s="20">
        <v>0</v>
      </c>
      <c r="G33" s="76">
        <f t="shared" si="3"/>
        <v>0</v>
      </c>
      <c r="H33" s="23"/>
      <c r="I33" s="22"/>
    </row>
    <row r="34" spans="2:9" ht="10.5" customHeight="1" thickBot="1" x14ac:dyDescent="0.2">
      <c r="B34" s="130">
        <f t="shared" si="2"/>
        <v>3.139999999999997</v>
      </c>
      <c r="C34" s="129" t="s">
        <v>120</v>
      </c>
      <c r="D34" s="23">
        <v>3.4</v>
      </c>
      <c r="E34" s="128" t="s">
        <v>8</v>
      </c>
      <c r="F34" s="20">
        <v>0</v>
      </c>
      <c r="G34" s="76">
        <f t="shared" si="3"/>
        <v>0</v>
      </c>
      <c r="H34" s="23"/>
      <c r="I34" s="22"/>
    </row>
    <row r="35" spans="2:9" ht="12.75" customHeight="1" thickBot="1" x14ac:dyDescent="0.2">
      <c r="B35" s="136">
        <v>4</v>
      </c>
      <c r="C35" s="135" t="s">
        <v>30</v>
      </c>
      <c r="D35" s="134"/>
      <c r="E35" s="134"/>
      <c r="F35" s="133"/>
      <c r="G35" s="132">
        <f>SUBTOTAL(9,G36:I40)</f>
        <v>0</v>
      </c>
      <c r="H35" s="131"/>
      <c r="I35" s="16"/>
    </row>
    <row r="36" spans="2:9" ht="10.5" customHeight="1" x14ac:dyDescent="0.15">
      <c r="B36" s="130">
        <f>B35+0.01</f>
        <v>4.01</v>
      </c>
      <c r="C36" s="129" t="s">
        <v>31</v>
      </c>
      <c r="D36" s="23">
        <v>65</v>
      </c>
      <c r="E36" s="128" t="s">
        <v>8</v>
      </c>
      <c r="F36" s="20">
        <v>0</v>
      </c>
      <c r="G36" s="76">
        <f>Cantidad*Precio</f>
        <v>0</v>
      </c>
      <c r="H36" s="23"/>
      <c r="I36" s="22"/>
    </row>
    <row r="37" spans="2:9" ht="10.5" customHeight="1" x14ac:dyDescent="0.15">
      <c r="B37" s="130">
        <f>B36+0.01</f>
        <v>4.0199999999999996</v>
      </c>
      <c r="C37" s="129" t="s">
        <v>32</v>
      </c>
      <c r="D37" s="23">
        <v>65</v>
      </c>
      <c r="E37" s="128" t="s">
        <v>8</v>
      </c>
      <c r="F37" s="20">
        <v>0</v>
      </c>
      <c r="G37" s="76">
        <f>Cantidad*Precio</f>
        <v>0</v>
      </c>
      <c r="H37" s="23"/>
      <c r="I37" s="22"/>
    </row>
    <row r="38" spans="2:9" ht="10.5" customHeight="1" x14ac:dyDescent="0.15">
      <c r="B38" s="130">
        <f>B37+0.01</f>
        <v>4.0299999999999994</v>
      </c>
      <c r="C38" s="129" t="s">
        <v>33</v>
      </c>
      <c r="D38" s="23">
        <v>20</v>
      </c>
      <c r="E38" s="128" t="s">
        <v>8</v>
      </c>
      <c r="F38" s="20">
        <v>0</v>
      </c>
      <c r="G38" s="76">
        <f>Cantidad*Precio</f>
        <v>0</v>
      </c>
      <c r="H38" s="23"/>
      <c r="I38" s="22"/>
    </row>
    <row r="39" spans="2:9" ht="10.5" customHeight="1" x14ac:dyDescent="0.15">
      <c r="B39" s="130">
        <f>B38+0.01</f>
        <v>4.0399999999999991</v>
      </c>
      <c r="C39" s="129" t="s">
        <v>34</v>
      </c>
      <c r="D39" s="23">
        <v>19</v>
      </c>
      <c r="E39" s="128" t="s">
        <v>8</v>
      </c>
      <c r="F39" s="20">
        <v>0</v>
      </c>
      <c r="G39" s="76">
        <f>Cantidad*Precio</f>
        <v>0</v>
      </c>
      <c r="H39" s="23"/>
      <c r="I39" s="22"/>
    </row>
    <row r="40" spans="2:9" ht="10.5" customHeight="1" thickBot="1" x14ac:dyDescent="0.2">
      <c r="B40" s="130">
        <f>B39+0.01</f>
        <v>4.0499999999999989</v>
      </c>
      <c r="C40" s="129" t="s">
        <v>145</v>
      </c>
      <c r="D40" s="23">
        <v>50</v>
      </c>
      <c r="E40" s="128" t="s">
        <v>41</v>
      </c>
      <c r="F40" s="20">
        <v>0</v>
      </c>
      <c r="G40" s="76">
        <f>Cantidad*Precio</f>
        <v>0</v>
      </c>
      <c r="H40" s="23"/>
      <c r="I40" s="22"/>
    </row>
    <row r="41" spans="2:9" ht="12.75" customHeight="1" thickBot="1" x14ac:dyDescent="0.2">
      <c r="B41" s="136">
        <v>5</v>
      </c>
      <c r="C41" s="135" t="s">
        <v>35</v>
      </c>
      <c r="D41" s="134"/>
      <c r="E41" s="134"/>
      <c r="F41" s="133"/>
      <c r="G41" s="132">
        <f>SUBTOTAL(9,G42:G48)</f>
        <v>0</v>
      </c>
      <c r="H41" s="131"/>
      <c r="I41" s="16"/>
    </row>
    <row r="42" spans="2:9" ht="10.5" customHeight="1" x14ac:dyDescent="0.15">
      <c r="B42" s="130">
        <f t="shared" ref="B42:B48" si="4">B41+0.01</f>
        <v>5.01</v>
      </c>
      <c r="C42" s="129" t="s">
        <v>36</v>
      </c>
      <c r="D42" s="23">
        <v>319.75</v>
      </c>
      <c r="E42" s="128" t="s">
        <v>8</v>
      </c>
      <c r="F42" s="20">
        <v>0</v>
      </c>
      <c r="G42" s="76">
        <f t="shared" ref="G42:G48" si="5">Cantidad*Precio</f>
        <v>0</v>
      </c>
      <c r="H42" s="23"/>
      <c r="I42" s="22"/>
    </row>
    <row r="43" spans="2:9" ht="10.5" customHeight="1" x14ac:dyDescent="0.15">
      <c r="B43" s="130">
        <f t="shared" si="4"/>
        <v>5.0199999999999996</v>
      </c>
      <c r="C43" s="129" t="s">
        <v>37</v>
      </c>
      <c r="D43" s="23">
        <v>33</v>
      </c>
      <c r="E43" s="128" t="s">
        <v>8</v>
      </c>
      <c r="F43" s="20">
        <v>0</v>
      </c>
      <c r="G43" s="76">
        <f t="shared" si="5"/>
        <v>0</v>
      </c>
      <c r="H43" s="23"/>
      <c r="I43" s="22"/>
    </row>
    <row r="44" spans="2:9" ht="10.5" customHeight="1" x14ac:dyDescent="0.15">
      <c r="B44" s="130">
        <f t="shared" si="4"/>
        <v>5.0299999999999994</v>
      </c>
      <c r="C44" s="129" t="s">
        <v>38</v>
      </c>
      <c r="D44" s="23">
        <v>235</v>
      </c>
      <c r="E44" s="128" t="s">
        <v>8</v>
      </c>
      <c r="F44" s="20">
        <v>0</v>
      </c>
      <c r="G44" s="76">
        <f t="shared" si="5"/>
        <v>0</v>
      </c>
      <c r="H44" s="23"/>
      <c r="I44" s="22"/>
    </row>
    <row r="45" spans="2:9" ht="10.5" customHeight="1" x14ac:dyDescent="0.15">
      <c r="B45" s="130">
        <f t="shared" si="4"/>
        <v>5.0399999999999991</v>
      </c>
      <c r="C45" s="129" t="s">
        <v>39</v>
      </c>
      <c r="D45" s="23">
        <v>42.750000000000007</v>
      </c>
      <c r="E45" s="128" t="s">
        <v>8</v>
      </c>
      <c r="F45" s="20">
        <v>0</v>
      </c>
      <c r="G45" s="76">
        <f t="shared" si="5"/>
        <v>0</v>
      </c>
      <c r="H45" s="23"/>
      <c r="I45" s="22"/>
    </row>
    <row r="46" spans="2:9" ht="10.5" customHeight="1" x14ac:dyDescent="0.15">
      <c r="B46" s="130">
        <f t="shared" si="4"/>
        <v>5.0499999999999989</v>
      </c>
      <c r="C46" s="129" t="s">
        <v>40</v>
      </c>
      <c r="D46" s="23">
        <v>260</v>
      </c>
      <c r="E46" s="128" t="s">
        <v>41</v>
      </c>
      <c r="F46" s="20">
        <v>0</v>
      </c>
      <c r="G46" s="76">
        <f t="shared" si="5"/>
        <v>0</v>
      </c>
      <c r="H46" s="23"/>
      <c r="I46" s="22"/>
    </row>
    <row r="47" spans="2:9" ht="10.5" customHeight="1" x14ac:dyDescent="0.15">
      <c r="B47" s="130">
        <f t="shared" si="4"/>
        <v>5.0599999999999987</v>
      </c>
      <c r="C47" s="129" t="s">
        <v>42</v>
      </c>
      <c r="D47" s="23">
        <v>117.3</v>
      </c>
      <c r="E47" s="128" t="s">
        <v>41</v>
      </c>
      <c r="F47" s="20">
        <v>0</v>
      </c>
      <c r="G47" s="76">
        <f t="shared" si="5"/>
        <v>0</v>
      </c>
      <c r="H47" s="23"/>
      <c r="I47" s="22"/>
    </row>
    <row r="48" spans="2:9" ht="10.5" customHeight="1" thickBot="1" x14ac:dyDescent="0.2">
      <c r="B48" s="130">
        <f t="shared" si="4"/>
        <v>5.0699999999999985</v>
      </c>
      <c r="C48" s="129" t="s">
        <v>43</v>
      </c>
      <c r="D48" s="23">
        <v>5</v>
      </c>
      <c r="E48" s="128" t="s">
        <v>41</v>
      </c>
      <c r="F48" s="20">
        <v>0</v>
      </c>
      <c r="G48" s="76">
        <f t="shared" si="5"/>
        <v>0</v>
      </c>
      <c r="H48" s="23"/>
      <c r="I48" s="22"/>
    </row>
    <row r="49" spans="2:9" ht="12.75" customHeight="1" thickBot="1" x14ac:dyDescent="0.2">
      <c r="B49" s="136">
        <v>6</v>
      </c>
      <c r="C49" s="135" t="s">
        <v>44</v>
      </c>
      <c r="D49" s="134"/>
      <c r="E49" s="134"/>
      <c r="F49" s="133"/>
      <c r="G49" s="132">
        <f>SUBTOTAL(9,G50:G53)</f>
        <v>0</v>
      </c>
      <c r="H49" s="131"/>
      <c r="I49" s="16"/>
    </row>
    <row r="50" spans="2:9" ht="10.5" customHeight="1" x14ac:dyDescent="0.15">
      <c r="B50" s="130">
        <f>B49+0.01</f>
        <v>6.01</v>
      </c>
      <c r="C50" s="129" t="s">
        <v>45</v>
      </c>
      <c r="D50" s="23">
        <v>36</v>
      </c>
      <c r="E50" s="128" t="s">
        <v>8</v>
      </c>
      <c r="F50" s="20">
        <v>0</v>
      </c>
      <c r="G50" s="76">
        <f>Cantidad*Precio</f>
        <v>0</v>
      </c>
      <c r="H50" s="23"/>
      <c r="I50" s="22"/>
    </row>
    <row r="51" spans="2:9" ht="10.5" customHeight="1" x14ac:dyDescent="0.15">
      <c r="B51" s="130">
        <f>B50+0.01</f>
        <v>6.02</v>
      </c>
      <c r="C51" s="129" t="s">
        <v>46</v>
      </c>
      <c r="D51" s="23">
        <v>64</v>
      </c>
      <c r="E51" s="128" t="s">
        <v>8</v>
      </c>
      <c r="F51" s="20">
        <v>0</v>
      </c>
      <c r="G51" s="76">
        <f>Cantidad*Precio</f>
        <v>0</v>
      </c>
      <c r="H51" s="23"/>
      <c r="I51" s="22"/>
    </row>
    <row r="52" spans="2:9" ht="10.5" customHeight="1" x14ac:dyDescent="0.15">
      <c r="B52" s="130">
        <f>B51+0.01</f>
        <v>6.0299999999999994</v>
      </c>
      <c r="C52" s="129" t="s">
        <v>47</v>
      </c>
      <c r="D52" s="23">
        <v>33</v>
      </c>
      <c r="E52" s="128" t="s">
        <v>41</v>
      </c>
      <c r="F52" s="20">
        <v>0</v>
      </c>
      <c r="G52" s="76">
        <f>Cantidad*Precio</f>
        <v>0</v>
      </c>
      <c r="H52" s="23"/>
      <c r="I52" s="22"/>
    </row>
    <row r="53" spans="2:9" ht="10.5" customHeight="1" thickBot="1" x14ac:dyDescent="0.2">
      <c r="B53" s="130">
        <f>B52+0.01</f>
        <v>6.0399999999999991</v>
      </c>
      <c r="C53" s="129" t="s">
        <v>48</v>
      </c>
      <c r="D53" s="23">
        <v>34</v>
      </c>
      <c r="E53" s="128" t="s">
        <v>41</v>
      </c>
      <c r="F53" s="20">
        <v>0</v>
      </c>
      <c r="G53" s="76">
        <f>Cantidad*Precio</f>
        <v>0</v>
      </c>
      <c r="H53" s="23"/>
      <c r="I53" s="22"/>
    </row>
    <row r="54" spans="2:9" ht="12.75" customHeight="1" thickBot="1" x14ac:dyDescent="0.2">
      <c r="B54" s="136">
        <v>7</v>
      </c>
      <c r="C54" s="135" t="s">
        <v>49</v>
      </c>
      <c r="D54" s="134"/>
      <c r="E54" s="134"/>
      <c r="F54" s="133"/>
      <c r="G54" s="132">
        <f>SUBTOTAL(9,G55:G58)</f>
        <v>0</v>
      </c>
      <c r="H54" s="131"/>
      <c r="I54" s="16"/>
    </row>
    <row r="55" spans="2:9" ht="10.5" customHeight="1" x14ac:dyDescent="0.15">
      <c r="B55" s="130">
        <f>B54+0.01</f>
        <v>7.01</v>
      </c>
      <c r="C55" s="129" t="s">
        <v>50</v>
      </c>
      <c r="D55" s="23">
        <v>33</v>
      </c>
      <c r="E55" s="128" t="s">
        <v>8</v>
      </c>
      <c r="F55" s="20">
        <v>0</v>
      </c>
      <c r="G55" s="76">
        <f>Cantidad*Precio</f>
        <v>0</v>
      </c>
      <c r="H55" s="23"/>
      <c r="I55" s="22"/>
    </row>
    <row r="56" spans="2:9" ht="10.5" customHeight="1" x14ac:dyDescent="0.15">
      <c r="B56" s="130">
        <f>B55+0.01</f>
        <v>7.02</v>
      </c>
      <c r="C56" s="129" t="s">
        <v>51</v>
      </c>
      <c r="D56" s="23">
        <v>40</v>
      </c>
      <c r="E56" s="128" t="s">
        <v>41</v>
      </c>
      <c r="F56" s="20">
        <v>0</v>
      </c>
      <c r="G56" s="76">
        <f>Cantidad*Precio</f>
        <v>0</v>
      </c>
      <c r="H56" s="23"/>
      <c r="I56" s="22"/>
    </row>
    <row r="57" spans="2:9" ht="10.5" customHeight="1" x14ac:dyDescent="0.15">
      <c r="B57" s="130">
        <f>B56+0.01</f>
        <v>7.0299999999999994</v>
      </c>
      <c r="C57" s="129" t="s">
        <v>52</v>
      </c>
      <c r="D57" s="23">
        <v>33</v>
      </c>
      <c r="E57" s="128" t="s">
        <v>8</v>
      </c>
      <c r="F57" s="20">
        <v>0</v>
      </c>
      <c r="G57" s="76">
        <f>Cantidad*Precio</f>
        <v>0</v>
      </c>
      <c r="H57" s="23"/>
      <c r="I57" s="22"/>
    </row>
    <row r="58" spans="2:9" ht="10.5" customHeight="1" thickBot="1" x14ac:dyDescent="0.2">
      <c r="B58" s="130">
        <f>B57+0.01</f>
        <v>7.0399999999999991</v>
      </c>
      <c r="C58" s="129" t="s">
        <v>53</v>
      </c>
      <c r="D58" s="23">
        <v>9</v>
      </c>
      <c r="E58" s="128" t="s">
        <v>8</v>
      </c>
      <c r="F58" s="20">
        <v>0</v>
      </c>
      <c r="G58" s="76">
        <f>Cantidad*Precio</f>
        <v>0</v>
      </c>
      <c r="H58" s="23"/>
      <c r="I58" s="22"/>
    </row>
    <row r="59" spans="2:9" ht="12.75" customHeight="1" thickBot="1" x14ac:dyDescent="0.2">
      <c r="B59" s="136">
        <v>8</v>
      </c>
      <c r="C59" s="135" t="s">
        <v>54</v>
      </c>
      <c r="D59" s="134"/>
      <c r="E59" s="134"/>
      <c r="F59" s="133"/>
      <c r="G59" s="132">
        <f>SUBTOTAL(9,G60:G65)</f>
        <v>0</v>
      </c>
      <c r="H59" s="131"/>
      <c r="I59" s="16"/>
    </row>
    <row r="60" spans="2:9" ht="10.5" customHeight="1" x14ac:dyDescent="0.15">
      <c r="B60" s="130">
        <f t="shared" ref="B60:B65" si="6">B59+0.01</f>
        <v>8.01</v>
      </c>
      <c r="C60" s="129" t="s">
        <v>55</v>
      </c>
      <c r="D60" s="23">
        <v>310.75</v>
      </c>
      <c r="E60" s="128" t="s">
        <v>8</v>
      </c>
      <c r="F60" s="20">
        <v>0</v>
      </c>
      <c r="G60" s="76">
        <f t="shared" ref="G60:G65" si="7">Cantidad*Precio</f>
        <v>0</v>
      </c>
      <c r="H60" s="23"/>
      <c r="I60" s="22"/>
    </row>
    <row r="61" spans="2:9" ht="10.5" customHeight="1" x14ac:dyDescent="0.15">
      <c r="B61" s="130">
        <f t="shared" si="6"/>
        <v>8.02</v>
      </c>
      <c r="C61" s="129" t="s">
        <v>56</v>
      </c>
      <c r="D61" s="23">
        <v>277.75</v>
      </c>
      <c r="E61" s="128" t="s">
        <v>8</v>
      </c>
      <c r="F61" s="20">
        <v>0</v>
      </c>
      <c r="G61" s="76">
        <f t="shared" si="7"/>
        <v>0</v>
      </c>
      <c r="H61" s="23"/>
      <c r="I61" s="22"/>
    </row>
    <row r="62" spans="2:9" ht="10.5" customHeight="1" x14ac:dyDescent="0.15">
      <c r="B62" s="130">
        <f t="shared" si="6"/>
        <v>8.0299999999999994</v>
      </c>
      <c r="C62" s="129" t="s">
        <v>57</v>
      </c>
      <c r="D62" s="23">
        <v>33</v>
      </c>
      <c r="E62" s="128" t="s">
        <v>8</v>
      </c>
      <c r="F62" s="20">
        <v>0</v>
      </c>
      <c r="G62" s="76">
        <f t="shared" si="7"/>
        <v>0</v>
      </c>
      <c r="H62" s="23"/>
      <c r="I62" s="22"/>
    </row>
    <row r="63" spans="2:9" ht="10.5" customHeight="1" x14ac:dyDescent="0.15">
      <c r="B63" s="130">
        <f t="shared" si="6"/>
        <v>8.0399999999999991</v>
      </c>
      <c r="C63" s="129" t="s">
        <v>58</v>
      </c>
      <c r="D63" s="23">
        <v>80</v>
      </c>
      <c r="E63" s="128" t="s">
        <v>8</v>
      </c>
      <c r="F63" s="20">
        <v>0</v>
      </c>
      <c r="G63" s="76">
        <f t="shared" si="7"/>
        <v>0</v>
      </c>
      <c r="H63" s="23"/>
      <c r="I63" s="22"/>
    </row>
    <row r="64" spans="2:9" ht="10.5" customHeight="1" x14ac:dyDescent="0.15">
      <c r="B64" s="130">
        <f t="shared" si="6"/>
        <v>8.0499999999999989</v>
      </c>
      <c r="C64" s="129" t="s">
        <v>59</v>
      </c>
      <c r="D64" s="23">
        <v>40</v>
      </c>
      <c r="E64" s="128" t="s">
        <v>8</v>
      </c>
      <c r="F64" s="20">
        <v>0</v>
      </c>
      <c r="G64" s="76">
        <f t="shared" si="7"/>
        <v>0</v>
      </c>
      <c r="H64" s="23"/>
      <c r="I64" s="22"/>
    </row>
    <row r="65" spans="2:9" ht="10.5" customHeight="1" thickBot="1" x14ac:dyDescent="0.2">
      <c r="B65" s="130">
        <f t="shared" si="6"/>
        <v>8.0599999999999987</v>
      </c>
      <c r="C65" s="129" t="s">
        <v>60</v>
      </c>
      <c r="D65" s="23">
        <v>64</v>
      </c>
      <c r="E65" s="128" t="s">
        <v>8</v>
      </c>
      <c r="F65" s="20">
        <v>0</v>
      </c>
      <c r="G65" s="76">
        <f t="shared" si="7"/>
        <v>0</v>
      </c>
      <c r="H65" s="23"/>
      <c r="I65" s="22"/>
    </row>
    <row r="66" spans="2:9" ht="12.75" customHeight="1" thickBot="1" x14ac:dyDescent="0.2">
      <c r="B66" s="136">
        <v>9</v>
      </c>
      <c r="C66" s="135" t="s">
        <v>61</v>
      </c>
      <c r="D66" s="134"/>
      <c r="E66" s="134"/>
      <c r="F66" s="133"/>
      <c r="G66" s="132">
        <f>SUBTOTAL(9,G67:G78)</f>
        <v>0</v>
      </c>
      <c r="H66" s="131"/>
      <c r="I66" s="16"/>
    </row>
    <row r="67" spans="2:9" ht="10.5" customHeight="1" x14ac:dyDescent="0.15">
      <c r="B67" s="130">
        <f t="shared" ref="B67:B78" si="8">B66+0.01</f>
        <v>9.01</v>
      </c>
      <c r="C67" s="129" t="s">
        <v>62</v>
      </c>
      <c r="D67" s="23">
        <v>1</v>
      </c>
      <c r="E67" s="128" t="s">
        <v>12</v>
      </c>
      <c r="F67" s="20">
        <v>0</v>
      </c>
      <c r="G67" s="76">
        <f t="shared" ref="G67:G78" si="9">Cantidad*Precio</f>
        <v>0</v>
      </c>
      <c r="H67" s="23"/>
      <c r="I67" s="22"/>
    </row>
    <row r="68" spans="2:9" ht="10.5" customHeight="1" x14ac:dyDescent="0.15">
      <c r="B68" s="130">
        <f t="shared" si="8"/>
        <v>9.02</v>
      </c>
      <c r="C68" s="129" t="s">
        <v>63</v>
      </c>
      <c r="D68" s="23">
        <v>1</v>
      </c>
      <c r="E68" s="128" t="s">
        <v>12</v>
      </c>
      <c r="F68" s="20">
        <v>0</v>
      </c>
      <c r="G68" s="76">
        <f t="shared" si="9"/>
        <v>0</v>
      </c>
      <c r="H68" s="23"/>
      <c r="I68" s="22"/>
    </row>
    <row r="69" spans="2:9" ht="10.5" customHeight="1" x14ac:dyDescent="0.15">
      <c r="B69" s="130">
        <f t="shared" si="8"/>
        <v>9.0299999999999994</v>
      </c>
      <c r="C69" s="129" t="s">
        <v>64</v>
      </c>
      <c r="D69" s="23">
        <v>2</v>
      </c>
      <c r="E69" s="128" t="s">
        <v>12</v>
      </c>
      <c r="F69" s="20">
        <v>0</v>
      </c>
      <c r="G69" s="76">
        <f t="shared" si="9"/>
        <v>0</v>
      </c>
      <c r="H69" s="23"/>
      <c r="I69" s="22"/>
    </row>
    <row r="70" spans="2:9" ht="10.5" customHeight="1" x14ac:dyDescent="0.15">
      <c r="B70" s="130">
        <f t="shared" si="8"/>
        <v>9.0399999999999991</v>
      </c>
      <c r="C70" s="129" t="s">
        <v>65</v>
      </c>
      <c r="D70" s="23">
        <v>12</v>
      </c>
      <c r="E70" s="128" t="s">
        <v>41</v>
      </c>
      <c r="F70" s="20">
        <v>0</v>
      </c>
      <c r="G70" s="76">
        <f t="shared" si="9"/>
        <v>0</v>
      </c>
      <c r="H70" s="23"/>
      <c r="I70" s="22"/>
    </row>
    <row r="71" spans="2:9" ht="10.5" customHeight="1" x14ac:dyDescent="0.15">
      <c r="B71" s="130">
        <f t="shared" si="8"/>
        <v>9.0499999999999989</v>
      </c>
      <c r="C71" s="129" t="s">
        <v>66</v>
      </c>
      <c r="D71" s="23">
        <v>1</v>
      </c>
      <c r="E71" s="128" t="s">
        <v>12</v>
      </c>
      <c r="F71" s="20">
        <v>0</v>
      </c>
      <c r="G71" s="76">
        <f t="shared" si="9"/>
        <v>0</v>
      </c>
      <c r="H71" s="23"/>
      <c r="I71" s="22"/>
    </row>
    <row r="72" spans="2:9" ht="10.5" customHeight="1" x14ac:dyDescent="0.15">
      <c r="B72" s="130">
        <f t="shared" si="8"/>
        <v>9.0599999999999987</v>
      </c>
      <c r="C72" s="129" t="s">
        <v>67</v>
      </c>
      <c r="D72" s="23">
        <v>2.8</v>
      </c>
      <c r="E72" s="128" t="s">
        <v>41</v>
      </c>
      <c r="F72" s="20">
        <v>0</v>
      </c>
      <c r="G72" s="76">
        <f t="shared" si="9"/>
        <v>0</v>
      </c>
      <c r="H72" s="23"/>
      <c r="I72" s="22"/>
    </row>
    <row r="73" spans="2:9" ht="10.5" customHeight="1" x14ac:dyDescent="0.15">
      <c r="B73" s="130">
        <f t="shared" si="8"/>
        <v>9.0699999999999985</v>
      </c>
      <c r="C73" s="129" t="s">
        <v>68</v>
      </c>
      <c r="D73" s="23">
        <v>1</v>
      </c>
      <c r="E73" s="128" t="s">
        <v>12</v>
      </c>
      <c r="F73" s="20">
        <v>0</v>
      </c>
      <c r="G73" s="76">
        <f t="shared" si="9"/>
        <v>0</v>
      </c>
      <c r="H73" s="23"/>
      <c r="I73" s="22"/>
    </row>
    <row r="74" spans="2:9" ht="10.5" customHeight="1" x14ac:dyDescent="0.15">
      <c r="B74" s="130">
        <f t="shared" si="8"/>
        <v>9.0799999999999983</v>
      </c>
      <c r="C74" s="129" t="s">
        <v>69</v>
      </c>
      <c r="D74" s="23">
        <v>3</v>
      </c>
      <c r="E74" s="128" t="s">
        <v>12</v>
      </c>
      <c r="F74" s="20">
        <v>0</v>
      </c>
      <c r="G74" s="76">
        <f t="shared" si="9"/>
        <v>0</v>
      </c>
      <c r="H74" s="23"/>
      <c r="I74" s="22"/>
    </row>
    <row r="75" spans="2:9" ht="10.5" customHeight="1" x14ac:dyDescent="0.15">
      <c r="B75" s="130">
        <f t="shared" si="8"/>
        <v>9.0899999999999981</v>
      </c>
      <c r="C75" s="129" t="s">
        <v>121</v>
      </c>
      <c r="D75" s="23">
        <v>60</v>
      </c>
      <c r="E75" s="128" t="s">
        <v>122</v>
      </c>
      <c r="F75" s="20">
        <v>0</v>
      </c>
      <c r="G75" s="76">
        <f t="shared" si="9"/>
        <v>0</v>
      </c>
      <c r="H75" s="23"/>
      <c r="I75" s="22"/>
    </row>
    <row r="76" spans="2:9" ht="10.5" customHeight="1" x14ac:dyDescent="0.15">
      <c r="B76" s="130">
        <f t="shared" si="8"/>
        <v>9.0999999999999979</v>
      </c>
      <c r="C76" s="129" t="s">
        <v>163</v>
      </c>
      <c r="D76" s="23">
        <v>1</v>
      </c>
      <c r="E76" s="128" t="s">
        <v>12</v>
      </c>
      <c r="F76" s="20">
        <v>0</v>
      </c>
      <c r="G76" s="76">
        <f t="shared" si="9"/>
        <v>0</v>
      </c>
      <c r="H76" s="23"/>
      <c r="I76" s="22"/>
    </row>
    <row r="77" spans="2:9" ht="10.5" customHeight="1" x14ac:dyDescent="0.15">
      <c r="B77" s="130">
        <f t="shared" si="8"/>
        <v>9.1099999999999977</v>
      </c>
      <c r="C77" s="129" t="s">
        <v>70</v>
      </c>
      <c r="D77" s="23">
        <v>50</v>
      </c>
      <c r="E77" s="128" t="s">
        <v>41</v>
      </c>
      <c r="F77" s="20">
        <v>0</v>
      </c>
      <c r="G77" s="76">
        <f t="shared" si="9"/>
        <v>0</v>
      </c>
      <c r="H77" s="23"/>
      <c r="I77" s="22"/>
    </row>
    <row r="78" spans="2:9" ht="10.5" customHeight="1" thickBot="1" x14ac:dyDescent="0.2">
      <c r="B78" s="130">
        <f t="shared" si="8"/>
        <v>9.1199999999999974</v>
      </c>
      <c r="C78" s="129" t="s">
        <v>71</v>
      </c>
      <c r="D78" s="23">
        <v>30</v>
      </c>
      <c r="E78" s="128" t="s">
        <v>41</v>
      </c>
      <c r="F78" s="20">
        <v>0</v>
      </c>
      <c r="G78" s="76">
        <f t="shared" si="9"/>
        <v>0</v>
      </c>
      <c r="H78" s="23"/>
      <c r="I78" s="22"/>
    </row>
    <row r="79" spans="2:9" ht="12.75" customHeight="1" thickBot="1" x14ac:dyDescent="0.2">
      <c r="B79" s="136">
        <v>10</v>
      </c>
      <c r="C79" s="135" t="s">
        <v>72</v>
      </c>
      <c r="D79" s="134"/>
      <c r="E79" s="134"/>
      <c r="F79" s="133"/>
      <c r="G79" s="132">
        <f>SUBTOTAL(9,G80:G91)</f>
        <v>0</v>
      </c>
      <c r="H79" s="131"/>
      <c r="I79" s="16"/>
    </row>
    <row r="80" spans="2:9" ht="10.5" customHeight="1" x14ac:dyDescent="0.15">
      <c r="B80" s="130">
        <f t="shared" ref="B80:B91" si="10">B79+0.01</f>
        <v>10.01</v>
      </c>
      <c r="C80" s="129" t="s">
        <v>128</v>
      </c>
      <c r="D80" s="23">
        <v>1</v>
      </c>
      <c r="E80" s="128" t="s">
        <v>12</v>
      </c>
      <c r="F80" s="20">
        <v>0</v>
      </c>
      <c r="G80" s="76">
        <f t="shared" ref="G80:G91" si="11">Cantidad*Precio</f>
        <v>0</v>
      </c>
      <c r="H80" s="23"/>
      <c r="I80" s="22"/>
    </row>
    <row r="81" spans="2:9" ht="10.5" customHeight="1" x14ac:dyDescent="0.15">
      <c r="B81" s="130">
        <f t="shared" si="10"/>
        <v>10.02</v>
      </c>
      <c r="C81" s="129" t="s">
        <v>73</v>
      </c>
      <c r="D81" s="23">
        <v>2</v>
      </c>
      <c r="E81" s="128" t="s">
        <v>12</v>
      </c>
      <c r="F81" s="20">
        <v>0</v>
      </c>
      <c r="G81" s="76">
        <f t="shared" si="11"/>
        <v>0</v>
      </c>
      <c r="H81" s="23"/>
      <c r="I81" s="22"/>
    </row>
    <row r="82" spans="2:9" ht="10.5" customHeight="1" x14ac:dyDescent="0.15">
      <c r="B82" s="130">
        <f t="shared" si="10"/>
        <v>10.029999999999999</v>
      </c>
      <c r="C82" s="129" t="s">
        <v>74</v>
      </c>
      <c r="D82" s="23">
        <v>4</v>
      </c>
      <c r="E82" s="128" t="s">
        <v>12</v>
      </c>
      <c r="F82" s="20">
        <v>0</v>
      </c>
      <c r="G82" s="76">
        <f t="shared" si="11"/>
        <v>0</v>
      </c>
      <c r="H82" s="23"/>
      <c r="I82" s="22"/>
    </row>
    <row r="83" spans="2:9" ht="10.5" customHeight="1" x14ac:dyDescent="0.15">
      <c r="B83" s="130">
        <f t="shared" si="10"/>
        <v>10.039999999999999</v>
      </c>
      <c r="C83" s="129" t="s">
        <v>129</v>
      </c>
      <c r="D83" s="23">
        <v>4</v>
      </c>
      <c r="E83" s="128" t="s">
        <v>12</v>
      </c>
      <c r="F83" s="20">
        <v>0</v>
      </c>
      <c r="G83" s="76">
        <f t="shared" si="11"/>
        <v>0</v>
      </c>
      <c r="H83" s="23"/>
      <c r="I83" s="22"/>
    </row>
    <row r="84" spans="2:9" ht="10.5" customHeight="1" x14ac:dyDescent="0.15">
      <c r="B84" s="130">
        <f t="shared" si="10"/>
        <v>10.049999999999999</v>
      </c>
      <c r="C84" s="129" t="s">
        <v>75</v>
      </c>
      <c r="D84" s="23">
        <v>3</v>
      </c>
      <c r="E84" s="128" t="s">
        <v>12</v>
      </c>
      <c r="F84" s="20">
        <v>0</v>
      </c>
      <c r="G84" s="76">
        <f t="shared" si="11"/>
        <v>0</v>
      </c>
      <c r="H84" s="23"/>
      <c r="I84" s="22"/>
    </row>
    <row r="85" spans="2:9" ht="10.5" customHeight="1" x14ac:dyDescent="0.15">
      <c r="B85" s="130">
        <f t="shared" si="10"/>
        <v>10.059999999999999</v>
      </c>
      <c r="C85" s="129" t="s">
        <v>76</v>
      </c>
      <c r="D85" s="23">
        <v>1</v>
      </c>
      <c r="E85" s="128" t="s">
        <v>12</v>
      </c>
      <c r="F85" s="20">
        <v>0</v>
      </c>
      <c r="G85" s="76">
        <f t="shared" si="11"/>
        <v>0</v>
      </c>
      <c r="H85" s="23"/>
      <c r="I85" s="22"/>
    </row>
    <row r="86" spans="2:9" ht="10.5" customHeight="1" x14ac:dyDescent="0.15">
      <c r="B86" s="130">
        <f t="shared" si="10"/>
        <v>10.069999999999999</v>
      </c>
      <c r="C86" s="129" t="s">
        <v>77</v>
      </c>
      <c r="D86" s="23">
        <v>5</v>
      </c>
      <c r="E86" s="128" t="s">
        <v>12</v>
      </c>
      <c r="F86" s="20">
        <v>0</v>
      </c>
      <c r="G86" s="76">
        <f t="shared" si="11"/>
        <v>0</v>
      </c>
      <c r="H86" s="23"/>
      <c r="I86" s="22"/>
    </row>
    <row r="87" spans="2:9" ht="10.5" customHeight="1" x14ac:dyDescent="0.15">
      <c r="B87" s="130">
        <f t="shared" si="10"/>
        <v>10.079999999999998</v>
      </c>
      <c r="C87" s="129" t="s">
        <v>78</v>
      </c>
      <c r="D87" s="23">
        <v>2</v>
      </c>
      <c r="E87" s="128" t="s">
        <v>12</v>
      </c>
      <c r="F87" s="20">
        <v>0</v>
      </c>
      <c r="G87" s="76">
        <f t="shared" si="11"/>
        <v>0</v>
      </c>
      <c r="H87" s="23"/>
      <c r="I87" s="22"/>
    </row>
    <row r="88" spans="2:9" ht="10.5" customHeight="1" x14ac:dyDescent="0.15">
      <c r="B88" s="130">
        <f t="shared" si="10"/>
        <v>10.089999999999998</v>
      </c>
      <c r="C88" s="129" t="s">
        <v>79</v>
      </c>
      <c r="D88" s="23">
        <v>2</v>
      </c>
      <c r="E88" s="128" t="s">
        <v>12</v>
      </c>
      <c r="F88" s="20">
        <v>0</v>
      </c>
      <c r="G88" s="76">
        <f t="shared" si="11"/>
        <v>0</v>
      </c>
      <c r="H88" s="23"/>
      <c r="I88" s="22"/>
    </row>
    <row r="89" spans="2:9" ht="10.5" customHeight="1" x14ac:dyDescent="0.15">
      <c r="B89" s="130">
        <f t="shared" si="10"/>
        <v>10.099999999999998</v>
      </c>
      <c r="C89" s="129" t="s">
        <v>80</v>
      </c>
      <c r="D89" s="23">
        <v>1</v>
      </c>
      <c r="E89" s="128" t="s">
        <v>12</v>
      </c>
      <c r="F89" s="20">
        <v>0</v>
      </c>
      <c r="G89" s="76">
        <f t="shared" si="11"/>
        <v>0</v>
      </c>
      <c r="H89" s="23"/>
      <c r="I89" s="22"/>
    </row>
    <row r="90" spans="2:9" ht="10.5" customHeight="1" x14ac:dyDescent="0.15">
      <c r="B90" s="130">
        <f t="shared" si="10"/>
        <v>10.109999999999998</v>
      </c>
      <c r="C90" s="129" t="s">
        <v>81</v>
      </c>
      <c r="D90" s="23">
        <v>3</v>
      </c>
      <c r="E90" s="128" t="s">
        <v>12</v>
      </c>
      <c r="F90" s="20">
        <v>0</v>
      </c>
      <c r="G90" s="76">
        <f t="shared" si="11"/>
        <v>0</v>
      </c>
      <c r="H90" s="23"/>
      <c r="I90" s="22"/>
    </row>
    <row r="91" spans="2:9" ht="10.5" customHeight="1" thickBot="1" x14ac:dyDescent="0.2">
      <c r="B91" s="130">
        <f t="shared" si="10"/>
        <v>10.119999999999997</v>
      </c>
      <c r="C91" s="129" t="s">
        <v>82</v>
      </c>
      <c r="D91" s="23">
        <v>35</v>
      </c>
      <c r="E91" s="128" t="s">
        <v>41</v>
      </c>
      <c r="F91" s="20">
        <v>0</v>
      </c>
      <c r="G91" s="76">
        <f t="shared" si="11"/>
        <v>0</v>
      </c>
      <c r="H91" s="23"/>
      <c r="I91" s="22"/>
    </row>
    <row r="92" spans="2:9" ht="12.75" customHeight="1" thickBot="1" x14ac:dyDescent="0.2">
      <c r="B92" s="136">
        <v>11</v>
      </c>
      <c r="C92" s="135" t="s">
        <v>83</v>
      </c>
      <c r="D92" s="134"/>
      <c r="E92" s="134"/>
      <c r="F92" s="133"/>
      <c r="G92" s="75">
        <f>SUBTOTAL(9,G93:G97)</f>
        <v>0</v>
      </c>
      <c r="H92" s="131"/>
      <c r="I92" s="16"/>
    </row>
    <row r="93" spans="2:9" ht="10.5" customHeight="1" x14ac:dyDescent="0.15">
      <c r="B93" s="130">
        <f>B92+0.01</f>
        <v>11.01</v>
      </c>
      <c r="C93" s="129" t="s">
        <v>138</v>
      </c>
      <c r="D93" s="89">
        <v>1</v>
      </c>
      <c r="E93" s="128" t="s">
        <v>12</v>
      </c>
      <c r="F93" s="89">
        <v>0</v>
      </c>
      <c r="G93" s="90">
        <f>Cantidad*Precio</f>
        <v>0</v>
      </c>
      <c r="H93" s="89"/>
      <c r="I93" s="91"/>
    </row>
    <row r="94" spans="2:9" ht="10.5" customHeight="1" x14ac:dyDescent="0.15">
      <c r="B94" s="130">
        <f>B93+0.01</f>
        <v>11.02</v>
      </c>
      <c r="C94" s="129" t="s">
        <v>139</v>
      </c>
      <c r="D94" s="89">
        <v>3</v>
      </c>
      <c r="E94" s="128" t="s">
        <v>12</v>
      </c>
      <c r="F94" s="89">
        <v>0</v>
      </c>
      <c r="G94" s="90">
        <f>Cantidad*Precio</f>
        <v>0</v>
      </c>
      <c r="H94" s="89"/>
      <c r="I94" s="91"/>
    </row>
    <row r="95" spans="2:9" ht="10.5" customHeight="1" x14ac:dyDescent="0.15">
      <c r="B95" s="130">
        <f>B94+0.01</f>
        <v>11.03</v>
      </c>
      <c r="C95" s="129" t="s">
        <v>140</v>
      </c>
      <c r="D95" s="89">
        <v>1</v>
      </c>
      <c r="E95" s="128" t="s">
        <v>12</v>
      </c>
      <c r="F95" s="89">
        <v>0</v>
      </c>
      <c r="G95" s="90">
        <f>Cantidad*Precio</f>
        <v>0</v>
      </c>
      <c r="H95" s="89"/>
      <c r="I95" s="91"/>
    </row>
    <row r="96" spans="2:9" ht="10.5" customHeight="1" x14ac:dyDescent="0.15">
      <c r="B96" s="130">
        <f>B95+0.01</f>
        <v>11.04</v>
      </c>
      <c r="C96" s="129" t="s">
        <v>141</v>
      </c>
      <c r="D96" s="89">
        <v>1</v>
      </c>
      <c r="E96" s="128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thickBot="1" x14ac:dyDescent="0.2">
      <c r="B97" s="130">
        <f>B96+0.01</f>
        <v>11.049999999999999</v>
      </c>
      <c r="C97" s="129" t="s">
        <v>142</v>
      </c>
      <c r="D97" s="89">
        <v>1</v>
      </c>
      <c r="E97" s="128" t="s">
        <v>12</v>
      </c>
      <c r="F97" s="89">
        <v>0</v>
      </c>
      <c r="G97" s="90">
        <f>Cantidad*Precio</f>
        <v>0</v>
      </c>
      <c r="H97" s="89"/>
      <c r="I97" s="91"/>
    </row>
    <row r="98" spans="2:9" ht="12.75" customHeight="1" thickBot="1" x14ac:dyDescent="0.2">
      <c r="B98" s="136">
        <v>12</v>
      </c>
      <c r="C98" s="135" t="s">
        <v>84</v>
      </c>
      <c r="D98" s="134"/>
      <c r="E98" s="134"/>
      <c r="F98" s="133"/>
      <c r="G98" s="75">
        <f>SUBTOTAL(9,G99:G102)</f>
        <v>0</v>
      </c>
      <c r="H98" s="131"/>
      <c r="I98" s="16"/>
    </row>
    <row r="99" spans="2:9" ht="10.5" customHeight="1" x14ac:dyDescent="0.15">
      <c r="B99" s="130">
        <f>B98+0.01</f>
        <v>12.01</v>
      </c>
      <c r="C99" s="129" t="s">
        <v>130</v>
      </c>
      <c r="D99" s="89">
        <v>4</v>
      </c>
      <c r="E99" s="128" t="s">
        <v>12</v>
      </c>
      <c r="F99" s="89">
        <v>0</v>
      </c>
      <c r="G99" s="90">
        <f>Cantidad*Precio</f>
        <v>0</v>
      </c>
      <c r="H99" s="89"/>
      <c r="I99" s="91"/>
    </row>
    <row r="100" spans="2:9" ht="10.5" customHeight="1" x14ac:dyDescent="0.15">
      <c r="B100" s="130">
        <f>B99+0.01</f>
        <v>12.02</v>
      </c>
      <c r="C100" s="129" t="s">
        <v>131</v>
      </c>
      <c r="D100" s="89">
        <v>1</v>
      </c>
      <c r="E100" s="128" t="s">
        <v>12</v>
      </c>
      <c r="F100" s="89">
        <v>0</v>
      </c>
      <c r="G100" s="90">
        <f>Cantidad*Precio</f>
        <v>0</v>
      </c>
      <c r="H100" s="89"/>
      <c r="I100" s="91"/>
    </row>
    <row r="101" spans="2:9" ht="10.5" customHeight="1" x14ac:dyDescent="0.15">
      <c r="B101" s="130">
        <f>B100+0.01</f>
        <v>12.03</v>
      </c>
      <c r="C101" s="129" t="s">
        <v>132</v>
      </c>
      <c r="D101" s="89">
        <v>1</v>
      </c>
      <c r="E101" s="128" t="s">
        <v>12</v>
      </c>
      <c r="F101" s="89">
        <v>0</v>
      </c>
      <c r="G101" s="90">
        <f>Cantidad*Precio</f>
        <v>0</v>
      </c>
      <c r="H101" s="89"/>
      <c r="I101" s="91"/>
    </row>
    <row r="102" spans="2:9" ht="10.5" customHeight="1" thickBot="1" x14ac:dyDescent="0.2">
      <c r="B102" s="130">
        <f>B101+0.01</f>
        <v>12.04</v>
      </c>
      <c r="C102" s="129" t="s">
        <v>85</v>
      </c>
      <c r="D102" s="89">
        <v>1</v>
      </c>
      <c r="E102" s="128" t="s">
        <v>12</v>
      </c>
      <c r="F102" s="89">
        <v>0</v>
      </c>
      <c r="G102" s="90">
        <f>Cantidad*Precio</f>
        <v>0</v>
      </c>
      <c r="H102" s="89"/>
      <c r="I102" s="91"/>
    </row>
    <row r="103" spans="2:9" ht="12.75" customHeight="1" thickBot="1" x14ac:dyDescent="0.2">
      <c r="B103" s="136">
        <v>13</v>
      </c>
      <c r="C103" s="135" t="s">
        <v>86</v>
      </c>
      <c r="D103" s="134"/>
      <c r="E103" s="134"/>
      <c r="F103" s="133"/>
      <c r="G103" s="132">
        <f>SUBTOTAL(9,G104:G104)</f>
        <v>0</v>
      </c>
      <c r="H103" s="131"/>
      <c r="I103" s="16"/>
    </row>
    <row r="104" spans="2:9" s="137" customFormat="1" ht="18.75" thickBot="1" x14ac:dyDescent="0.25">
      <c r="B104" s="130">
        <f>B103+0.01</f>
        <v>13.01</v>
      </c>
      <c r="C104" s="139" t="s">
        <v>124</v>
      </c>
      <c r="D104" s="84">
        <v>70</v>
      </c>
      <c r="E104" s="138" t="s">
        <v>87</v>
      </c>
      <c r="F104" s="86">
        <v>0</v>
      </c>
      <c r="G104" s="87">
        <f>Cantidad*Precio</f>
        <v>0</v>
      </c>
      <c r="H104" s="84"/>
      <c r="I104" s="88"/>
    </row>
    <row r="105" spans="2:9" ht="12.75" customHeight="1" thickBot="1" x14ac:dyDescent="0.2">
      <c r="B105" s="136">
        <v>14</v>
      </c>
      <c r="C105" s="135" t="s">
        <v>88</v>
      </c>
      <c r="D105" s="134"/>
      <c r="E105" s="134"/>
      <c r="F105" s="133"/>
      <c r="G105" s="132">
        <f>SUBTOTAL(9,G106:G123)</f>
        <v>0</v>
      </c>
      <c r="H105" s="131"/>
      <c r="I105" s="16"/>
    </row>
    <row r="106" spans="2:9" ht="10.5" customHeight="1" x14ac:dyDescent="0.15">
      <c r="B106" s="130">
        <f t="shared" ref="B106:B123" si="12">B105+0.01</f>
        <v>14.01</v>
      </c>
      <c r="C106" s="129" t="s">
        <v>148</v>
      </c>
      <c r="D106" s="23">
        <v>1</v>
      </c>
      <c r="E106" s="128" t="s">
        <v>12</v>
      </c>
      <c r="F106" s="20">
        <v>0</v>
      </c>
      <c r="G106" s="76">
        <f t="shared" ref="G106:G123" si="13">Cantidad*Precio</f>
        <v>0</v>
      </c>
      <c r="H106" s="23"/>
      <c r="I106" s="22"/>
    </row>
    <row r="107" spans="2:9" ht="10.5" customHeight="1" x14ac:dyDescent="0.15">
      <c r="B107" s="130">
        <f t="shared" si="12"/>
        <v>14.02</v>
      </c>
      <c r="C107" s="129" t="s">
        <v>149</v>
      </c>
      <c r="D107" s="23">
        <v>1</v>
      </c>
      <c r="E107" s="128" t="s">
        <v>12</v>
      </c>
      <c r="F107" s="20">
        <v>0</v>
      </c>
      <c r="G107" s="76">
        <f t="shared" si="13"/>
        <v>0</v>
      </c>
      <c r="H107" s="23"/>
      <c r="I107" s="22"/>
    </row>
    <row r="108" spans="2:9" ht="10.5" customHeight="1" x14ac:dyDescent="0.15">
      <c r="B108" s="130">
        <f t="shared" si="12"/>
        <v>14.03</v>
      </c>
      <c r="C108" s="129" t="s">
        <v>146</v>
      </c>
      <c r="D108" s="89">
        <v>30</v>
      </c>
      <c r="E108" s="128" t="s">
        <v>41</v>
      </c>
      <c r="F108" s="89">
        <v>0</v>
      </c>
      <c r="G108" s="90">
        <f t="shared" si="13"/>
        <v>0</v>
      </c>
      <c r="H108" s="89"/>
      <c r="I108" s="91"/>
    </row>
    <row r="109" spans="2:9" ht="10.5" customHeight="1" x14ac:dyDescent="0.15">
      <c r="B109" s="130">
        <f t="shared" si="12"/>
        <v>14.04</v>
      </c>
      <c r="C109" s="129" t="s">
        <v>89</v>
      </c>
      <c r="D109" s="89">
        <v>30</v>
      </c>
      <c r="E109" s="128" t="s">
        <v>41</v>
      </c>
      <c r="F109" s="89">
        <v>0</v>
      </c>
      <c r="G109" s="90">
        <f t="shared" si="13"/>
        <v>0</v>
      </c>
      <c r="H109" s="89"/>
      <c r="I109" s="91"/>
    </row>
    <row r="110" spans="2:9" ht="10.5" customHeight="1" x14ac:dyDescent="0.15">
      <c r="B110" s="130">
        <f t="shared" si="12"/>
        <v>14.049999999999999</v>
      </c>
      <c r="C110" s="129" t="s">
        <v>90</v>
      </c>
      <c r="D110" s="89">
        <v>1</v>
      </c>
      <c r="E110" s="128" t="s">
        <v>12</v>
      </c>
      <c r="F110" s="20">
        <v>0</v>
      </c>
      <c r="G110" s="76">
        <f t="shared" si="13"/>
        <v>0</v>
      </c>
      <c r="H110" s="23"/>
      <c r="I110" s="22"/>
    </row>
    <row r="111" spans="2:9" ht="10.5" customHeight="1" x14ac:dyDescent="0.15">
      <c r="B111" s="130">
        <f t="shared" si="12"/>
        <v>14.059999999999999</v>
      </c>
      <c r="C111" s="129" t="s">
        <v>144</v>
      </c>
      <c r="D111" s="89">
        <v>2</v>
      </c>
      <c r="E111" s="128" t="s">
        <v>12</v>
      </c>
      <c r="F111" s="20">
        <v>0</v>
      </c>
      <c r="G111" s="76">
        <f t="shared" si="13"/>
        <v>0</v>
      </c>
      <c r="H111" s="23"/>
      <c r="I111" s="22"/>
    </row>
    <row r="112" spans="2:9" ht="10.5" customHeight="1" x14ac:dyDescent="0.15">
      <c r="B112" s="130">
        <f t="shared" si="12"/>
        <v>14.069999999999999</v>
      </c>
      <c r="C112" s="129" t="s">
        <v>91</v>
      </c>
      <c r="D112" s="89">
        <v>1</v>
      </c>
      <c r="E112" s="128" t="s">
        <v>12</v>
      </c>
      <c r="F112" s="20">
        <v>0</v>
      </c>
      <c r="G112" s="76">
        <f t="shared" si="13"/>
        <v>0</v>
      </c>
      <c r="H112" s="23"/>
      <c r="I112" s="22"/>
    </row>
    <row r="113" spans="2:9" ht="10.5" customHeight="1" x14ac:dyDescent="0.15">
      <c r="B113" s="130">
        <f t="shared" si="12"/>
        <v>14.079999999999998</v>
      </c>
      <c r="C113" s="129" t="s">
        <v>92</v>
      </c>
      <c r="D113" s="89">
        <v>1</v>
      </c>
      <c r="E113" s="128" t="s">
        <v>12</v>
      </c>
      <c r="F113" s="20">
        <v>0</v>
      </c>
      <c r="G113" s="76">
        <f t="shared" si="13"/>
        <v>0</v>
      </c>
      <c r="H113" s="23"/>
      <c r="I113" s="22"/>
    </row>
    <row r="114" spans="2:9" ht="10.5" customHeight="1" x14ac:dyDescent="0.15">
      <c r="B114" s="130">
        <f t="shared" si="12"/>
        <v>14.089999999999998</v>
      </c>
      <c r="C114" s="129" t="s">
        <v>93</v>
      </c>
      <c r="D114" s="89">
        <v>1</v>
      </c>
      <c r="E114" s="128" t="s">
        <v>12</v>
      </c>
      <c r="F114" s="20">
        <v>0</v>
      </c>
      <c r="G114" s="76">
        <f t="shared" si="13"/>
        <v>0</v>
      </c>
      <c r="H114" s="23"/>
      <c r="I114" s="22"/>
    </row>
    <row r="115" spans="2:9" ht="10.5" customHeight="1" x14ac:dyDescent="0.15">
      <c r="B115" s="130">
        <f t="shared" si="12"/>
        <v>14.099999999999998</v>
      </c>
      <c r="C115" s="129" t="s">
        <v>137</v>
      </c>
      <c r="D115" s="89">
        <v>2</v>
      </c>
      <c r="E115" s="128" t="s">
        <v>12</v>
      </c>
      <c r="F115" s="89">
        <v>0</v>
      </c>
      <c r="G115" s="90">
        <f t="shared" si="13"/>
        <v>0</v>
      </c>
      <c r="H115" s="89"/>
      <c r="I115" s="91"/>
    </row>
    <row r="116" spans="2:9" ht="10.5" customHeight="1" x14ac:dyDescent="0.15">
      <c r="B116" s="130">
        <f t="shared" si="12"/>
        <v>14.109999999999998</v>
      </c>
      <c r="C116" s="129" t="s">
        <v>133</v>
      </c>
      <c r="D116" s="89">
        <v>4</v>
      </c>
      <c r="E116" s="128" t="s">
        <v>12</v>
      </c>
      <c r="F116" s="89">
        <v>0</v>
      </c>
      <c r="G116" s="90">
        <f t="shared" si="13"/>
        <v>0</v>
      </c>
      <c r="H116" s="89"/>
      <c r="I116" s="91"/>
    </row>
    <row r="117" spans="2:9" ht="10.5" customHeight="1" x14ac:dyDescent="0.15">
      <c r="B117" s="130">
        <f t="shared" si="12"/>
        <v>14.119999999999997</v>
      </c>
      <c r="C117" s="129" t="s">
        <v>94</v>
      </c>
      <c r="D117" s="23">
        <v>2</v>
      </c>
      <c r="E117" s="128" t="s">
        <v>12</v>
      </c>
      <c r="F117" s="20">
        <v>0</v>
      </c>
      <c r="G117" s="76">
        <f t="shared" si="13"/>
        <v>0</v>
      </c>
      <c r="H117" s="23"/>
      <c r="I117" s="22"/>
    </row>
    <row r="118" spans="2:9" ht="10.5" customHeight="1" x14ac:dyDescent="0.15">
      <c r="B118" s="130">
        <f t="shared" si="12"/>
        <v>14.129999999999997</v>
      </c>
      <c r="C118" s="129" t="s">
        <v>162</v>
      </c>
      <c r="D118" s="23">
        <v>1</v>
      </c>
      <c r="E118" s="128" t="s">
        <v>12</v>
      </c>
      <c r="F118" s="20">
        <v>0</v>
      </c>
      <c r="G118" s="76">
        <f t="shared" si="13"/>
        <v>0</v>
      </c>
      <c r="H118" s="23"/>
      <c r="I118" s="22"/>
    </row>
    <row r="119" spans="2:9" ht="10.5" customHeight="1" x14ac:dyDescent="0.15">
      <c r="B119" s="130">
        <f t="shared" si="12"/>
        <v>14.139999999999997</v>
      </c>
      <c r="C119" s="129" t="s">
        <v>119</v>
      </c>
      <c r="D119" s="23">
        <v>1</v>
      </c>
      <c r="E119" s="128" t="s">
        <v>96</v>
      </c>
      <c r="F119" s="20">
        <v>0</v>
      </c>
      <c r="G119" s="76">
        <f t="shared" si="13"/>
        <v>0</v>
      </c>
      <c r="H119" s="23"/>
      <c r="I119" s="22"/>
    </row>
    <row r="120" spans="2:9" ht="10.5" customHeight="1" x14ac:dyDescent="0.15">
      <c r="B120" s="130">
        <f t="shared" si="12"/>
        <v>14.149999999999997</v>
      </c>
      <c r="C120" s="129" t="s">
        <v>97</v>
      </c>
      <c r="D120" s="23">
        <v>23.1</v>
      </c>
      <c r="E120" s="128" t="s">
        <v>41</v>
      </c>
      <c r="F120" s="20">
        <v>0</v>
      </c>
      <c r="G120" s="76">
        <f t="shared" si="13"/>
        <v>0</v>
      </c>
      <c r="H120" s="23"/>
      <c r="I120" s="22"/>
    </row>
    <row r="121" spans="2:9" ht="10.5" customHeight="1" x14ac:dyDescent="0.15">
      <c r="B121" s="130">
        <f t="shared" si="12"/>
        <v>14.159999999999997</v>
      </c>
      <c r="C121" s="129" t="s">
        <v>98</v>
      </c>
      <c r="D121" s="23">
        <v>1</v>
      </c>
      <c r="E121" s="128" t="s">
        <v>12</v>
      </c>
      <c r="F121" s="20">
        <v>0</v>
      </c>
      <c r="G121" s="76">
        <f t="shared" si="13"/>
        <v>0</v>
      </c>
      <c r="H121" s="23"/>
      <c r="I121" s="22"/>
    </row>
    <row r="122" spans="2:9" ht="10.5" customHeight="1" x14ac:dyDescent="0.15">
      <c r="B122" s="130">
        <f t="shared" si="12"/>
        <v>14.169999999999996</v>
      </c>
      <c r="C122" s="129" t="s">
        <v>99</v>
      </c>
      <c r="D122" s="23">
        <v>8</v>
      </c>
      <c r="E122" s="128" t="s">
        <v>15</v>
      </c>
      <c r="F122" s="20">
        <v>0</v>
      </c>
      <c r="G122" s="76">
        <f t="shared" si="13"/>
        <v>0</v>
      </c>
      <c r="H122" s="23"/>
      <c r="I122" s="22"/>
    </row>
    <row r="123" spans="2:9" ht="10.5" customHeight="1" thickBot="1" x14ac:dyDescent="0.2">
      <c r="B123" s="130">
        <f t="shared" si="12"/>
        <v>14.179999999999996</v>
      </c>
      <c r="C123" s="129" t="s">
        <v>100</v>
      </c>
      <c r="D123" s="23">
        <v>1</v>
      </c>
      <c r="E123" s="128" t="s">
        <v>96</v>
      </c>
      <c r="F123" s="20">
        <v>0</v>
      </c>
      <c r="G123" s="76">
        <f t="shared" si="13"/>
        <v>0</v>
      </c>
      <c r="H123" s="23"/>
      <c r="I123" s="22"/>
    </row>
    <row r="124" spans="2:9" ht="10.5" customHeight="1" thickBot="1" x14ac:dyDescent="0.2">
      <c r="B124" s="130"/>
      <c r="C124" s="129"/>
      <c r="D124" s="23"/>
      <c r="E124" s="128"/>
      <c r="F124" s="23"/>
      <c r="G124" s="127"/>
      <c r="H124" s="29"/>
      <c r="I124" s="30"/>
    </row>
    <row r="125" spans="2:9" ht="14.25" thickBot="1" x14ac:dyDescent="0.3">
      <c r="B125" s="24"/>
      <c r="C125" s="118" t="s">
        <v>101</v>
      </c>
      <c r="D125" s="26"/>
      <c r="E125" s="117"/>
      <c r="F125" s="28"/>
      <c r="G125" s="116">
        <f>SUBTOTAL(9,G5:G123)</f>
        <v>0</v>
      </c>
      <c r="H125" s="35"/>
      <c r="I125" s="112"/>
    </row>
    <row r="126" spans="2:9" ht="10.5" customHeight="1" x14ac:dyDescent="0.2">
      <c r="B126" s="115"/>
      <c r="C126" s="122"/>
      <c r="D126" s="33"/>
      <c r="E126" s="122"/>
      <c r="F126" s="34"/>
      <c r="G126" s="119"/>
      <c r="H126" s="41"/>
      <c r="I126" s="112"/>
    </row>
    <row r="127" spans="2:9" ht="10.5" customHeight="1" x14ac:dyDescent="0.2">
      <c r="B127" s="115"/>
      <c r="C127" s="37" t="s">
        <v>102</v>
      </c>
      <c r="D127" s="38"/>
      <c r="E127" s="39"/>
      <c r="F127" s="40"/>
      <c r="G127" s="119"/>
      <c r="H127" s="41"/>
      <c r="I127" s="112"/>
    </row>
    <row r="128" spans="2:9" ht="10.5" customHeight="1" x14ac:dyDescent="0.2">
      <c r="B128" s="115"/>
      <c r="C128" s="42" t="s">
        <v>103</v>
      </c>
      <c r="D128" s="38">
        <v>0.1</v>
      </c>
      <c r="E128" s="39" t="s">
        <v>104</v>
      </c>
      <c r="F128" s="41">
        <f t="shared" ref="F128:F134" si="14">D128*$G$125</f>
        <v>0</v>
      </c>
      <c r="G128" s="126"/>
      <c r="H128" s="41"/>
      <c r="I128" s="112"/>
    </row>
    <row r="129" spans="2:9" ht="10.5" customHeight="1" x14ac:dyDescent="0.2">
      <c r="B129" s="115"/>
      <c r="C129" s="42" t="s">
        <v>105</v>
      </c>
      <c r="D129" s="38">
        <v>2.5000000000000001E-2</v>
      </c>
      <c r="E129" s="39" t="s">
        <v>104</v>
      </c>
      <c r="F129" s="41">
        <f t="shared" si="14"/>
        <v>0</v>
      </c>
      <c r="G129" s="126"/>
      <c r="H129" s="41"/>
      <c r="I129" s="112"/>
    </row>
    <row r="130" spans="2:9" ht="10.5" customHeight="1" x14ac:dyDescent="0.2">
      <c r="B130" s="115"/>
      <c r="C130" s="42" t="s">
        <v>106</v>
      </c>
      <c r="D130" s="38">
        <v>0.05</v>
      </c>
      <c r="E130" s="39" t="s">
        <v>104</v>
      </c>
      <c r="F130" s="41">
        <f t="shared" si="14"/>
        <v>0</v>
      </c>
      <c r="G130" s="126"/>
      <c r="H130" s="41"/>
      <c r="I130" s="112"/>
    </row>
    <row r="131" spans="2:9" ht="10.5" customHeight="1" x14ac:dyDescent="0.2">
      <c r="B131" s="115"/>
      <c r="C131" s="42" t="s">
        <v>107</v>
      </c>
      <c r="D131" s="38">
        <v>4.6399999999999997E-2</v>
      </c>
      <c r="E131" s="39" t="s">
        <v>104</v>
      </c>
      <c r="F131" s="41">
        <f t="shared" si="14"/>
        <v>0</v>
      </c>
      <c r="G131" s="126"/>
      <c r="H131" s="41"/>
      <c r="I131" s="112"/>
    </row>
    <row r="132" spans="2:9" ht="10.5" customHeight="1" x14ac:dyDescent="0.2">
      <c r="B132" s="115"/>
      <c r="C132" s="42" t="s">
        <v>108</v>
      </c>
      <c r="D132" s="38">
        <v>0.01</v>
      </c>
      <c r="E132" s="39" t="s">
        <v>104</v>
      </c>
      <c r="F132" s="41">
        <f t="shared" si="14"/>
        <v>0</v>
      </c>
      <c r="G132" s="126"/>
      <c r="H132" s="41"/>
      <c r="I132" s="112"/>
    </row>
    <row r="133" spans="2:9" ht="10.5" customHeight="1" x14ac:dyDescent="0.2">
      <c r="B133" s="115"/>
      <c r="C133" s="42" t="s">
        <v>109</v>
      </c>
      <c r="D133" s="38">
        <v>0.05</v>
      </c>
      <c r="E133" s="39" t="s">
        <v>104</v>
      </c>
      <c r="F133" s="41">
        <f t="shared" si="14"/>
        <v>0</v>
      </c>
      <c r="G133" s="126"/>
      <c r="H133" s="43"/>
      <c r="I133" s="112"/>
    </row>
    <row r="134" spans="2:9" ht="10.5" customHeight="1" x14ac:dyDescent="0.2">
      <c r="B134" s="115"/>
      <c r="C134" s="42" t="s">
        <v>110</v>
      </c>
      <c r="D134" s="38">
        <v>1E-3</v>
      </c>
      <c r="E134" s="39" t="s">
        <v>104</v>
      </c>
      <c r="F134" s="41">
        <f t="shared" si="14"/>
        <v>0</v>
      </c>
      <c r="G134" s="125"/>
      <c r="H134" s="124"/>
      <c r="I134" s="112"/>
    </row>
    <row r="135" spans="2:9" ht="13.5" thickBot="1" x14ac:dyDescent="0.25">
      <c r="B135" s="115"/>
      <c r="C135" s="42" t="s">
        <v>111</v>
      </c>
      <c r="D135" s="38">
        <v>0.18</v>
      </c>
      <c r="E135" s="123" t="s">
        <v>112</v>
      </c>
      <c r="F135" s="41">
        <f>D135*$F$128</f>
        <v>0</v>
      </c>
      <c r="H135" s="111"/>
      <c r="I135" s="112"/>
    </row>
    <row r="136" spans="2:9" ht="15" customHeight="1" thickBot="1" x14ac:dyDescent="0.25">
      <c r="B136" s="115"/>
      <c r="C136" s="122"/>
      <c r="D136" s="46"/>
      <c r="E136" s="121"/>
      <c r="F136" s="120"/>
      <c r="G136" s="119"/>
      <c r="H136" s="29"/>
      <c r="I136" s="50"/>
    </row>
    <row r="137" spans="2:9" ht="14.25" thickBot="1" x14ac:dyDescent="0.3">
      <c r="B137" s="24"/>
      <c r="C137" s="118" t="s">
        <v>113</v>
      </c>
      <c r="D137" s="26"/>
      <c r="E137" s="117"/>
      <c r="F137" s="28"/>
      <c r="G137" s="116">
        <f>SUM(F128:F135)+G125</f>
        <v>0</v>
      </c>
      <c r="H137" s="55"/>
      <c r="I137" s="56"/>
    </row>
    <row r="138" spans="2:9" ht="10.5" customHeight="1" x14ac:dyDescent="0.25">
      <c r="B138" s="115"/>
      <c r="C138" s="114"/>
      <c r="D138" s="52"/>
      <c r="E138" s="113"/>
      <c r="F138" s="54"/>
      <c r="G138" s="105"/>
      <c r="H138" s="59"/>
      <c r="I138" s="112"/>
    </row>
    <row r="139" spans="2:9" ht="11.25" thickBot="1" x14ac:dyDescent="0.2">
      <c r="C139" s="111" t="s">
        <v>114</v>
      </c>
      <c r="D139" s="57">
        <v>0.05</v>
      </c>
      <c r="E139" s="110" t="s">
        <v>104</v>
      </c>
      <c r="F139" s="59">
        <f>D139*$G$125</f>
        <v>0</v>
      </c>
      <c r="G139" s="109"/>
      <c r="H139" s="55"/>
      <c r="I139" s="56"/>
    </row>
    <row r="140" spans="2:9" ht="15" customHeight="1" thickBot="1" x14ac:dyDescent="0.3">
      <c r="B140" s="108"/>
      <c r="C140" s="107"/>
      <c r="D140" s="54"/>
      <c r="E140" s="106"/>
      <c r="F140" s="54"/>
      <c r="G140" s="105"/>
      <c r="H140" s="68"/>
      <c r="I140" s="67"/>
    </row>
    <row r="141" spans="2:9" ht="14.25" thickBot="1" x14ac:dyDescent="0.3">
      <c r="B141" s="104"/>
      <c r="C141" s="103" t="s">
        <v>115</v>
      </c>
      <c r="D141" s="65"/>
      <c r="E141" s="102"/>
      <c r="F141" s="65"/>
      <c r="G141" s="67">
        <f>ROUND(+G137+F139,2)</f>
        <v>0</v>
      </c>
    </row>
    <row r="142" spans="2:9" ht="11.25" thickBot="1" x14ac:dyDescent="0.2">
      <c r="H142" s="101" t="s">
        <v>115</v>
      </c>
      <c r="I142" s="100">
        <f>G141</f>
        <v>0</v>
      </c>
    </row>
    <row r="143" spans="2:9" x14ac:dyDescent="0.15">
      <c r="H143" s="98"/>
    </row>
    <row r="144" spans="2:9" x14ac:dyDescent="0.15">
      <c r="F144" s="98"/>
    </row>
    <row r="146" spans="4:5" x14ac:dyDescent="0.15">
      <c r="D146" s="99"/>
      <c r="E146" s="99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8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9"/>
  <sheetViews>
    <sheetView showGridLines="0" view="pageBreakPreview" topLeftCell="A97" zoomScale="150" zoomScaleNormal="130" zoomScaleSheetLayoutView="150" workbookViewId="0">
      <selection activeCell="G134" sqref="G134"/>
    </sheetView>
  </sheetViews>
  <sheetFormatPr defaultColWidth="11.42578125" defaultRowHeight="10.5" x14ac:dyDescent="0.15"/>
  <cols>
    <col min="1" max="2" width="6.28515625" style="97" customWidth="1"/>
    <col min="3" max="3" width="56.7109375" style="97" customWidth="1"/>
    <col min="4" max="4" width="10.28515625" style="97" bestFit="1" customWidth="1"/>
    <col min="5" max="5" width="8.140625" style="97" bestFit="1" customWidth="1"/>
    <col min="6" max="6" width="16.85546875" style="97" bestFit="1" customWidth="1"/>
    <col min="7" max="7" width="13.7109375" style="98" bestFit="1" customWidth="1"/>
    <col min="8" max="8" width="12.7109375" style="97" hidden="1" customWidth="1"/>
    <col min="9" max="9" width="16.5703125" style="97" hidden="1" customWidth="1"/>
    <col min="10" max="11" width="9.140625" style="97" customWidth="1"/>
    <col min="12" max="12" width="24.7109375" style="97" customWidth="1"/>
    <col min="13" max="16384" width="11.42578125" style="97"/>
  </cols>
  <sheetData>
    <row r="1" spans="2:11" ht="42" customHeight="1" x14ac:dyDescent="0.15">
      <c r="B1" s="166" t="s">
        <v>168</v>
      </c>
      <c r="C1" s="166"/>
      <c r="D1" s="166"/>
      <c r="E1" s="166"/>
      <c r="F1" s="166"/>
      <c r="G1" s="166"/>
      <c r="H1" s="166"/>
      <c r="I1" s="166"/>
    </row>
    <row r="2" spans="2:11" ht="11.25" customHeight="1" x14ac:dyDescent="0.2">
      <c r="C2" s="150"/>
      <c r="D2" s="149"/>
      <c r="E2" s="148"/>
      <c r="F2" s="167"/>
      <c r="G2" s="167"/>
      <c r="H2" s="167"/>
      <c r="I2" s="167"/>
      <c r="J2" s="147"/>
    </row>
    <row r="3" spans="2:11" ht="11.25" thickBot="1" x14ac:dyDescent="0.2">
      <c r="J3" s="147"/>
      <c r="K3" s="147"/>
    </row>
    <row r="4" spans="2:11" ht="14.1" customHeight="1" thickBot="1" x14ac:dyDescent="0.2">
      <c r="B4" s="146"/>
      <c r="C4" s="145" t="s">
        <v>1</v>
      </c>
      <c r="D4" s="145" t="s">
        <v>2</v>
      </c>
      <c r="E4" s="145" t="s">
        <v>3</v>
      </c>
      <c r="F4" s="144" t="s">
        <v>4</v>
      </c>
      <c r="G4" s="143" t="s">
        <v>5</v>
      </c>
      <c r="H4" s="142" t="s">
        <v>4</v>
      </c>
      <c r="I4" s="141" t="s">
        <v>5</v>
      </c>
      <c r="K4" s="140"/>
    </row>
    <row r="5" spans="2:11" ht="12.75" customHeight="1" thickBot="1" x14ac:dyDescent="0.2">
      <c r="B5" s="136">
        <v>1</v>
      </c>
      <c r="C5" s="135" t="s">
        <v>6</v>
      </c>
      <c r="D5" s="134"/>
      <c r="E5" s="134"/>
      <c r="F5" s="133"/>
      <c r="G5" s="132">
        <f>SUBTOTAL(9,G6:G11)</f>
        <v>0</v>
      </c>
      <c r="H5" s="131"/>
      <c r="I5" s="16"/>
      <c r="K5" s="140"/>
    </row>
    <row r="6" spans="2:11" ht="10.5" customHeight="1" x14ac:dyDescent="0.15">
      <c r="B6" s="130">
        <f>+B5+0.01</f>
        <v>1.01</v>
      </c>
      <c r="C6" s="129" t="s">
        <v>7</v>
      </c>
      <c r="D6" s="23">
        <v>110</v>
      </c>
      <c r="E6" s="128" t="s">
        <v>8</v>
      </c>
      <c r="F6" s="20">
        <v>0</v>
      </c>
      <c r="G6" s="76">
        <f t="shared" ref="G6:G11" si="0">Cantidad*Precio</f>
        <v>0</v>
      </c>
      <c r="H6" s="23"/>
      <c r="I6" s="22"/>
    </row>
    <row r="7" spans="2:11" ht="10.5" customHeight="1" x14ac:dyDescent="0.15">
      <c r="B7" s="130">
        <f>+B6+0.01</f>
        <v>1.02</v>
      </c>
      <c r="C7" s="129" t="s">
        <v>9</v>
      </c>
      <c r="D7" s="23">
        <v>110</v>
      </c>
      <c r="E7" s="128" t="s">
        <v>8</v>
      </c>
      <c r="F7" s="20">
        <v>0</v>
      </c>
      <c r="G7" s="76">
        <f t="shared" si="0"/>
        <v>0</v>
      </c>
      <c r="H7" s="23"/>
      <c r="I7" s="22"/>
    </row>
    <row r="8" spans="2:11" ht="10.5" customHeight="1" x14ac:dyDescent="0.15">
      <c r="B8" s="130">
        <f>B7+0.01</f>
        <v>1.03</v>
      </c>
      <c r="C8" s="129" t="s">
        <v>10</v>
      </c>
      <c r="D8" s="23">
        <v>150</v>
      </c>
      <c r="E8" s="128" t="s">
        <v>8</v>
      </c>
      <c r="F8" s="20">
        <v>0</v>
      </c>
      <c r="G8" s="76">
        <f t="shared" si="0"/>
        <v>0</v>
      </c>
      <c r="H8" s="23"/>
      <c r="I8" s="22"/>
    </row>
    <row r="9" spans="2:11" ht="10.5" customHeight="1" x14ac:dyDescent="0.15">
      <c r="B9" s="130">
        <f>B8+0.01</f>
        <v>1.04</v>
      </c>
      <c r="C9" s="129" t="s">
        <v>11</v>
      </c>
      <c r="D9" s="23">
        <v>1</v>
      </c>
      <c r="E9" s="128" t="s">
        <v>12</v>
      </c>
      <c r="F9" s="20">
        <v>0</v>
      </c>
      <c r="G9" s="76">
        <f t="shared" si="0"/>
        <v>0</v>
      </c>
      <c r="H9" s="23"/>
      <c r="I9" s="22"/>
    </row>
    <row r="10" spans="2:11" ht="10.5" customHeight="1" x14ac:dyDescent="0.15">
      <c r="B10" s="130">
        <f>B9+0.01</f>
        <v>1.05</v>
      </c>
      <c r="C10" s="129" t="s">
        <v>127</v>
      </c>
      <c r="D10" s="23">
        <v>1</v>
      </c>
      <c r="E10" s="128" t="s">
        <v>12</v>
      </c>
      <c r="F10" s="20">
        <v>0</v>
      </c>
      <c r="G10" s="76">
        <f t="shared" si="0"/>
        <v>0</v>
      </c>
      <c r="H10" s="23"/>
      <c r="I10" s="22"/>
    </row>
    <row r="11" spans="2:11" ht="10.5" customHeight="1" thickBot="1" x14ac:dyDescent="0.2">
      <c r="B11" s="130">
        <f>B10+0.01</f>
        <v>1.06</v>
      </c>
      <c r="C11" s="129" t="s">
        <v>126</v>
      </c>
      <c r="D11" s="23">
        <v>18</v>
      </c>
      <c r="E11" s="128" t="s">
        <v>15</v>
      </c>
      <c r="F11" s="20">
        <v>0</v>
      </c>
      <c r="G11" s="76">
        <f t="shared" si="0"/>
        <v>0</v>
      </c>
      <c r="H11" s="23"/>
      <c r="I11" s="22"/>
    </row>
    <row r="12" spans="2:11" ht="12.75" customHeight="1" thickBot="1" x14ac:dyDescent="0.2">
      <c r="B12" s="136">
        <v>2</v>
      </c>
      <c r="C12" s="135" t="s">
        <v>13</v>
      </c>
      <c r="D12" s="134"/>
      <c r="E12" s="134"/>
      <c r="F12" s="133"/>
      <c r="G12" s="132">
        <f>SUBTOTAL(9,G13:G16)</f>
        <v>0</v>
      </c>
      <c r="H12" s="131"/>
      <c r="I12" s="16"/>
    </row>
    <row r="13" spans="2:11" ht="10.5" customHeight="1" x14ac:dyDescent="0.15">
      <c r="B13" s="130">
        <f>B12+0.01</f>
        <v>2.0099999999999998</v>
      </c>
      <c r="C13" s="129" t="s">
        <v>14</v>
      </c>
      <c r="D13" s="89">
        <f>ROUNDUP(D18*1/0.3,0)</f>
        <v>16</v>
      </c>
      <c r="E13" s="128" t="s">
        <v>15</v>
      </c>
      <c r="F13" s="89">
        <v>0</v>
      </c>
      <c r="G13" s="90">
        <f>Cantidad*Precio</f>
        <v>0</v>
      </c>
      <c r="H13" s="89"/>
      <c r="I13" s="91"/>
    </row>
    <row r="14" spans="2:11" ht="10.5" customHeight="1" x14ac:dyDescent="0.15">
      <c r="B14" s="130">
        <f>B13+0.01</f>
        <v>2.0199999999999996</v>
      </c>
      <c r="C14" s="129" t="s">
        <v>16</v>
      </c>
      <c r="D14" s="89">
        <f>D13*0.3</f>
        <v>4.8</v>
      </c>
      <c r="E14" s="128" t="s">
        <v>15</v>
      </c>
      <c r="F14" s="89">
        <v>0</v>
      </c>
      <c r="G14" s="90">
        <f>Cantidad*Precio</f>
        <v>0</v>
      </c>
      <c r="H14" s="89"/>
      <c r="I14" s="91"/>
    </row>
    <row r="15" spans="2:11" ht="10.5" customHeight="1" x14ac:dyDescent="0.15">
      <c r="B15" s="130">
        <f>B14+0.01</f>
        <v>2.0299999999999994</v>
      </c>
      <c r="C15" s="129" t="s">
        <v>135</v>
      </c>
      <c r="D15" s="89">
        <f>ROUNDUP(9*7*0.6,0)</f>
        <v>38</v>
      </c>
      <c r="E15" s="128" t="s">
        <v>15</v>
      </c>
      <c r="F15" s="89">
        <v>0</v>
      </c>
      <c r="G15" s="90">
        <f>Cantidad*Precio</f>
        <v>0</v>
      </c>
      <c r="H15" s="89"/>
      <c r="I15" s="91"/>
    </row>
    <row r="16" spans="2:11" ht="10.5" customHeight="1" thickBot="1" x14ac:dyDescent="0.2">
      <c r="B16" s="130">
        <f>B15+0.01</f>
        <v>2.0399999999999991</v>
      </c>
      <c r="C16" s="129" t="s">
        <v>17</v>
      </c>
      <c r="D16" s="89">
        <f>D13*1.4</f>
        <v>22.4</v>
      </c>
      <c r="E16" s="128" t="s">
        <v>15</v>
      </c>
      <c r="F16" s="89">
        <v>0</v>
      </c>
      <c r="G16" s="90">
        <f>Cantidad*Precio</f>
        <v>0</v>
      </c>
      <c r="H16" s="89"/>
      <c r="I16" s="91"/>
    </row>
    <row r="17" spans="2:9" ht="12.75" customHeight="1" thickBot="1" x14ac:dyDescent="0.2">
      <c r="B17" s="136">
        <v>3</v>
      </c>
      <c r="C17" s="135" t="s">
        <v>18</v>
      </c>
      <c r="D17" s="134"/>
      <c r="E17" s="134"/>
      <c r="F17" s="133"/>
      <c r="G17" s="132">
        <f>SUBTOTAL(9,G18:G31)</f>
        <v>0</v>
      </c>
      <c r="H17" s="131"/>
      <c r="I17" s="16"/>
    </row>
    <row r="18" spans="2:9" ht="10.5" customHeight="1" x14ac:dyDescent="0.15">
      <c r="B18" s="130">
        <f t="shared" ref="B18:B31" si="1">B17+0.01</f>
        <v>3.01</v>
      </c>
      <c r="C18" s="163" t="s">
        <v>180</v>
      </c>
      <c r="D18" s="23">
        <v>4.5999999999999996</v>
      </c>
      <c r="E18" s="128" t="s">
        <v>15</v>
      </c>
      <c r="F18" s="20">
        <v>0</v>
      </c>
      <c r="G18" s="76">
        <f t="shared" ref="G18:G31" si="2">Cantidad*Precio</f>
        <v>0</v>
      </c>
      <c r="H18" s="23"/>
      <c r="I18" s="22"/>
    </row>
    <row r="19" spans="2:9" ht="10.5" customHeight="1" x14ac:dyDescent="0.15">
      <c r="B19" s="130">
        <f t="shared" si="1"/>
        <v>3.0199999999999996</v>
      </c>
      <c r="C19" s="129" t="s">
        <v>19</v>
      </c>
      <c r="D19" s="23">
        <v>0.6</v>
      </c>
      <c r="E19" s="128" t="s">
        <v>15</v>
      </c>
      <c r="F19" s="20">
        <v>0</v>
      </c>
      <c r="G19" s="76">
        <f t="shared" si="2"/>
        <v>0</v>
      </c>
      <c r="H19" s="23"/>
      <c r="I19" s="22"/>
    </row>
    <row r="20" spans="2:9" ht="10.5" customHeight="1" x14ac:dyDescent="0.15">
      <c r="B20" s="130">
        <f t="shared" si="1"/>
        <v>3.0299999999999994</v>
      </c>
      <c r="C20" s="129" t="s">
        <v>20</v>
      </c>
      <c r="D20" s="23">
        <v>0.5</v>
      </c>
      <c r="E20" s="128" t="s">
        <v>15</v>
      </c>
      <c r="F20" s="20">
        <v>0</v>
      </c>
      <c r="G20" s="76">
        <f t="shared" si="2"/>
        <v>0</v>
      </c>
      <c r="H20" s="23"/>
      <c r="I20" s="22"/>
    </row>
    <row r="21" spans="2:9" ht="10.5" customHeight="1" x14ac:dyDescent="0.15">
      <c r="B21" s="130">
        <f t="shared" si="1"/>
        <v>3.0399999999999991</v>
      </c>
      <c r="C21" s="129" t="s">
        <v>21</v>
      </c>
      <c r="D21" s="23">
        <v>0.6</v>
      </c>
      <c r="E21" s="128" t="s">
        <v>15</v>
      </c>
      <c r="F21" s="20">
        <v>0</v>
      </c>
      <c r="G21" s="76">
        <f t="shared" si="2"/>
        <v>0</v>
      </c>
      <c r="H21" s="23"/>
      <c r="I21" s="22"/>
    </row>
    <row r="22" spans="2:9" ht="10.5" customHeight="1" x14ac:dyDescent="0.15">
      <c r="B22" s="130">
        <f t="shared" si="1"/>
        <v>3.0499999999999989</v>
      </c>
      <c r="C22" s="129" t="s">
        <v>22</v>
      </c>
      <c r="D22" s="23">
        <v>0.6</v>
      </c>
      <c r="E22" s="128" t="s">
        <v>15</v>
      </c>
      <c r="F22" s="20">
        <v>0</v>
      </c>
      <c r="G22" s="76">
        <f t="shared" si="2"/>
        <v>0</v>
      </c>
      <c r="H22" s="23"/>
      <c r="I22" s="22"/>
    </row>
    <row r="23" spans="2:9" ht="10.5" customHeight="1" x14ac:dyDescent="0.15">
      <c r="B23" s="130">
        <f t="shared" si="1"/>
        <v>3.0599999999999987</v>
      </c>
      <c r="C23" s="129" t="s">
        <v>23</v>
      </c>
      <c r="D23" s="23">
        <v>1.1000000000000001</v>
      </c>
      <c r="E23" s="128" t="s">
        <v>15</v>
      </c>
      <c r="F23" s="20">
        <v>0</v>
      </c>
      <c r="G23" s="76">
        <f t="shared" si="2"/>
        <v>0</v>
      </c>
      <c r="H23" s="23"/>
      <c r="I23" s="22"/>
    </row>
    <row r="24" spans="2:9" ht="10.5" customHeight="1" x14ac:dyDescent="0.15">
      <c r="B24" s="130">
        <f t="shared" si="1"/>
        <v>3.0699999999999985</v>
      </c>
      <c r="C24" s="129" t="s">
        <v>24</v>
      </c>
      <c r="D24" s="23">
        <v>1.7</v>
      </c>
      <c r="E24" s="128" t="s">
        <v>15</v>
      </c>
      <c r="F24" s="20">
        <v>0</v>
      </c>
      <c r="G24" s="76">
        <f t="shared" si="2"/>
        <v>0</v>
      </c>
      <c r="H24" s="23"/>
      <c r="I24" s="22"/>
    </row>
    <row r="25" spans="2:9" ht="10.5" customHeight="1" x14ac:dyDescent="0.15">
      <c r="B25" s="130">
        <f t="shared" si="1"/>
        <v>3.0799999999999983</v>
      </c>
      <c r="C25" s="129" t="s">
        <v>25</v>
      </c>
      <c r="D25" s="23">
        <v>0.4</v>
      </c>
      <c r="E25" s="128" t="s">
        <v>15</v>
      </c>
      <c r="F25" s="20">
        <v>0</v>
      </c>
      <c r="G25" s="76">
        <f t="shared" si="2"/>
        <v>0</v>
      </c>
      <c r="H25" s="23"/>
      <c r="I25" s="22"/>
    </row>
    <row r="26" spans="2:9" ht="10.5" customHeight="1" x14ac:dyDescent="0.15">
      <c r="B26" s="130">
        <f t="shared" si="1"/>
        <v>3.0899999999999981</v>
      </c>
      <c r="C26" s="129" t="s">
        <v>125</v>
      </c>
      <c r="D26" s="23">
        <v>0.14000000000000001</v>
      </c>
      <c r="E26" s="128" t="s">
        <v>15</v>
      </c>
      <c r="F26" s="20">
        <v>0</v>
      </c>
      <c r="G26" s="76">
        <f t="shared" si="2"/>
        <v>0</v>
      </c>
      <c r="H26" s="23"/>
      <c r="I26" s="22"/>
    </row>
    <row r="27" spans="2:9" ht="10.5" customHeight="1" x14ac:dyDescent="0.15">
      <c r="B27" s="130">
        <f t="shared" si="1"/>
        <v>3.0999999999999979</v>
      </c>
      <c r="C27" s="129" t="s">
        <v>26</v>
      </c>
      <c r="D27" s="23">
        <v>0.9</v>
      </c>
      <c r="E27" s="128" t="s">
        <v>15</v>
      </c>
      <c r="F27" s="20">
        <v>0</v>
      </c>
      <c r="G27" s="76">
        <f t="shared" si="2"/>
        <v>0</v>
      </c>
      <c r="H27" s="23"/>
      <c r="I27" s="22"/>
    </row>
    <row r="28" spans="2:9" ht="10.5" customHeight="1" x14ac:dyDescent="0.15">
      <c r="B28" s="130">
        <f t="shared" si="1"/>
        <v>3.1099999999999977</v>
      </c>
      <c r="C28" s="129" t="s">
        <v>27</v>
      </c>
      <c r="D28" s="23">
        <v>33</v>
      </c>
      <c r="E28" s="128" t="s">
        <v>8</v>
      </c>
      <c r="F28" s="20">
        <v>0</v>
      </c>
      <c r="G28" s="76">
        <f t="shared" si="2"/>
        <v>0</v>
      </c>
      <c r="H28" s="23"/>
      <c r="I28" s="22"/>
    </row>
    <row r="29" spans="2:9" ht="10.5" customHeight="1" x14ac:dyDescent="0.15">
      <c r="B29" s="130">
        <f t="shared" si="1"/>
        <v>3.1199999999999974</v>
      </c>
      <c r="C29" s="129" t="s">
        <v>28</v>
      </c>
      <c r="D29" s="23">
        <v>4.8</v>
      </c>
      <c r="E29" s="128" t="s">
        <v>15</v>
      </c>
      <c r="F29" s="20">
        <v>0</v>
      </c>
      <c r="G29" s="76">
        <f t="shared" si="2"/>
        <v>0</v>
      </c>
      <c r="H29" s="23"/>
      <c r="I29" s="22"/>
    </row>
    <row r="30" spans="2:9" ht="10.5" customHeight="1" x14ac:dyDescent="0.15">
      <c r="B30" s="130">
        <f t="shared" si="1"/>
        <v>3.1299999999999972</v>
      </c>
      <c r="C30" s="129" t="s">
        <v>29</v>
      </c>
      <c r="D30" s="23">
        <v>94</v>
      </c>
      <c r="E30" s="128" t="s">
        <v>8</v>
      </c>
      <c r="F30" s="20">
        <v>0</v>
      </c>
      <c r="G30" s="76">
        <f t="shared" si="2"/>
        <v>0</v>
      </c>
      <c r="H30" s="23"/>
      <c r="I30" s="22"/>
    </row>
    <row r="31" spans="2:9" ht="10.5" customHeight="1" thickBot="1" x14ac:dyDescent="0.2">
      <c r="B31" s="130">
        <f t="shared" si="1"/>
        <v>3.139999999999997</v>
      </c>
      <c r="C31" s="129" t="s">
        <v>120</v>
      </c>
      <c r="D31" s="23">
        <v>3.4</v>
      </c>
      <c r="E31" s="128" t="s">
        <v>8</v>
      </c>
      <c r="F31" s="20">
        <v>0</v>
      </c>
      <c r="G31" s="76">
        <f t="shared" si="2"/>
        <v>0</v>
      </c>
      <c r="H31" s="23"/>
      <c r="I31" s="22"/>
    </row>
    <row r="32" spans="2:9" ht="12.75" customHeight="1" thickBot="1" x14ac:dyDescent="0.2">
      <c r="B32" s="136">
        <v>4</v>
      </c>
      <c r="C32" s="135" t="s">
        <v>30</v>
      </c>
      <c r="D32" s="134"/>
      <c r="E32" s="134"/>
      <c r="F32" s="133"/>
      <c r="G32" s="132">
        <f>SUBTOTAL(9,G33:G37)</f>
        <v>0</v>
      </c>
      <c r="H32" s="131"/>
      <c r="I32" s="16"/>
    </row>
    <row r="33" spans="2:9" ht="10.5" customHeight="1" x14ac:dyDescent="0.15">
      <c r="B33" s="130">
        <f>B32+0.01</f>
        <v>4.01</v>
      </c>
      <c r="C33" s="129" t="s">
        <v>31</v>
      </c>
      <c r="D33" s="23">
        <v>65</v>
      </c>
      <c r="E33" s="128" t="s">
        <v>8</v>
      </c>
      <c r="F33" s="20">
        <v>0</v>
      </c>
      <c r="G33" s="76">
        <f>Cantidad*Precio</f>
        <v>0</v>
      </c>
      <c r="H33" s="23"/>
      <c r="I33" s="22"/>
    </row>
    <row r="34" spans="2:9" ht="10.5" customHeight="1" x14ac:dyDescent="0.15">
      <c r="B34" s="130">
        <f>B33+0.01</f>
        <v>4.0199999999999996</v>
      </c>
      <c r="C34" s="129" t="s">
        <v>32</v>
      </c>
      <c r="D34" s="23">
        <v>65</v>
      </c>
      <c r="E34" s="128" t="s">
        <v>8</v>
      </c>
      <c r="F34" s="20">
        <v>0</v>
      </c>
      <c r="G34" s="76">
        <f>Cantidad*Precio</f>
        <v>0</v>
      </c>
      <c r="H34" s="23"/>
      <c r="I34" s="22"/>
    </row>
    <row r="35" spans="2:9" ht="10.5" customHeight="1" x14ac:dyDescent="0.15">
      <c r="B35" s="130">
        <f>B34+0.01</f>
        <v>4.0299999999999994</v>
      </c>
      <c r="C35" s="129" t="s">
        <v>33</v>
      </c>
      <c r="D35" s="23">
        <v>20</v>
      </c>
      <c r="E35" s="128" t="s">
        <v>8</v>
      </c>
      <c r="F35" s="20">
        <v>0</v>
      </c>
      <c r="G35" s="76">
        <f>Cantidad*Precio</f>
        <v>0</v>
      </c>
      <c r="H35" s="23"/>
      <c r="I35" s="22"/>
    </row>
    <row r="36" spans="2:9" ht="10.5" customHeight="1" x14ac:dyDescent="0.15">
      <c r="B36" s="130">
        <f>B35+0.01</f>
        <v>4.0399999999999991</v>
      </c>
      <c r="C36" s="129" t="s">
        <v>34</v>
      </c>
      <c r="D36" s="23">
        <v>19</v>
      </c>
      <c r="E36" s="128" t="s">
        <v>8</v>
      </c>
      <c r="F36" s="20">
        <v>0</v>
      </c>
      <c r="G36" s="76">
        <f>Cantidad*Precio</f>
        <v>0</v>
      </c>
      <c r="H36" s="23"/>
      <c r="I36" s="22"/>
    </row>
    <row r="37" spans="2:9" ht="10.5" customHeight="1" thickBot="1" x14ac:dyDescent="0.2">
      <c r="B37" s="130">
        <f>B36+0.01</f>
        <v>4.0499999999999989</v>
      </c>
      <c r="C37" s="129" t="s">
        <v>155</v>
      </c>
      <c r="D37" s="23">
        <v>60</v>
      </c>
      <c r="E37" s="128" t="s">
        <v>41</v>
      </c>
      <c r="F37" s="20">
        <v>0</v>
      </c>
      <c r="G37" s="76">
        <f>Cantidad*Precio</f>
        <v>0</v>
      </c>
      <c r="H37" s="23"/>
      <c r="I37" s="22"/>
    </row>
    <row r="38" spans="2:9" ht="12.75" customHeight="1" thickBot="1" x14ac:dyDescent="0.2">
      <c r="B38" s="136">
        <v>5</v>
      </c>
      <c r="C38" s="135" t="s">
        <v>35</v>
      </c>
      <c r="D38" s="134"/>
      <c r="E38" s="134"/>
      <c r="F38" s="133"/>
      <c r="G38" s="132">
        <f>SUBTOTAL(9,G39:G45)</f>
        <v>0</v>
      </c>
      <c r="H38" s="131"/>
      <c r="I38" s="16"/>
    </row>
    <row r="39" spans="2:9" ht="10.5" customHeight="1" x14ac:dyDescent="0.15">
      <c r="B39" s="130">
        <f t="shared" ref="B39:B45" si="3">B38+0.01</f>
        <v>5.01</v>
      </c>
      <c r="C39" s="129" t="s">
        <v>36</v>
      </c>
      <c r="D39" s="23">
        <v>527.75</v>
      </c>
      <c r="E39" s="128" t="s">
        <v>8</v>
      </c>
      <c r="F39" s="20">
        <v>0</v>
      </c>
      <c r="G39" s="76">
        <f t="shared" ref="G39:G45" si="4">Cantidad*Precio</f>
        <v>0</v>
      </c>
      <c r="H39" s="23"/>
      <c r="I39" s="22"/>
    </row>
    <row r="40" spans="2:9" ht="10.5" customHeight="1" x14ac:dyDescent="0.15">
      <c r="B40" s="130">
        <f t="shared" si="3"/>
        <v>5.0199999999999996</v>
      </c>
      <c r="C40" s="129" t="s">
        <v>37</v>
      </c>
      <c r="D40" s="23">
        <v>33</v>
      </c>
      <c r="E40" s="128" t="s">
        <v>8</v>
      </c>
      <c r="F40" s="20">
        <v>0</v>
      </c>
      <c r="G40" s="76">
        <f t="shared" si="4"/>
        <v>0</v>
      </c>
      <c r="H40" s="23"/>
      <c r="I40" s="22"/>
    </row>
    <row r="41" spans="2:9" ht="10.5" customHeight="1" x14ac:dyDescent="0.15">
      <c r="B41" s="130">
        <f t="shared" si="3"/>
        <v>5.0299999999999994</v>
      </c>
      <c r="C41" s="129" t="s">
        <v>38</v>
      </c>
      <c r="D41" s="23">
        <v>443</v>
      </c>
      <c r="E41" s="128" t="s">
        <v>8</v>
      </c>
      <c r="F41" s="20">
        <v>0</v>
      </c>
      <c r="G41" s="76">
        <f t="shared" si="4"/>
        <v>0</v>
      </c>
      <c r="H41" s="23"/>
      <c r="I41" s="22"/>
    </row>
    <row r="42" spans="2:9" ht="10.5" customHeight="1" x14ac:dyDescent="0.15">
      <c r="B42" s="130">
        <f t="shared" si="3"/>
        <v>5.0399999999999991</v>
      </c>
      <c r="C42" s="129" t="s">
        <v>39</v>
      </c>
      <c r="D42" s="23">
        <v>42.750000000000007</v>
      </c>
      <c r="E42" s="128" t="s">
        <v>8</v>
      </c>
      <c r="F42" s="20">
        <v>0</v>
      </c>
      <c r="G42" s="76">
        <f t="shared" si="4"/>
        <v>0</v>
      </c>
      <c r="H42" s="23"/>
      <c r="I42" s="22"/>
    </row>
    <row r="43" spans="2:9" ht="10.5" customHeight="1" x14ac:dyDescent="0.15">
      <c r="B43" s="130">
        <f t="shared" si="3"/>
        <v>5.0499999999999989</v>
      </c>
      <c r="C43" s="129" t="s">
        <v>40</v>
      </c>
      <c r="D43" s="23">
        <v>260</v>
      </c>
      <c r="E43" s="128" t="s">
        <v>41</v>
      </c>
      <c r="F43" s="20">
        <v>0</v>
      </c>
      <c r="G43" s="76">
        <f t="shared" si="4"/>
        <v>0</v>
      </c>
      <c r="H43" s="23"/>
      <c r="I43" s="22"/>
    </row>
    <row r="44" spans="2:9" ht="10.5" customHeight="1" x14ac:dyDescent="0.15">
      <c r="B44" s="130">
        <f t="shared" si="3"/>
        <v>5.0599999999999987</v>
      </c>
      <c r="C44" s="129" t="s">
        <v>42</v>
      </c>
      <c r="D44" s="23">
        <v>117.3</v>
      </c>
      <c r="E44" s="128" t="s">
        <v>41</v>
      </c>
      <c r="F44" s="20">
        <v>0</v>
      </c>
      <c r="G44" s="76">
        <f t="shared" si="4"/>
        <v>0</v>
      </c>
      <c r="H44" s="23"/>
      <c r="I44" s="22"/>
    </row>
    <row r="45" spans="2:9" ht="10.5" customHeight="1" thickBot="1" x14ac:dyDescent="0.2">
      <c r="B45" s="130">
        <f t="shared" si="3"/>
        <v>5.0699999999999985</v>
      </c>
      <c r="C45" s="129" t="s">
        <v>43</v>
      </c>
      <c r="D45" s="23">
        <v>5</v>
      </c>
      <c r="E45" s="128" t="s">
        <v>41</v>
      </c>
      <c r="F45" s="20">
        <v>0</v>
      </c>
      <c r="G45" s="76">
        <f t="shared" si="4"/>
        <v>0</v>
      </c>
      <c r="H45" s="23"/>
      <c r="I45" s="22"/>
    </row>
    <row r="46" spans="2:9" ht="12.75" customHeight="1" thickBot="1" x14ac:dyDescent="0.2">
      <c r="B46" s="136">
        <v>6</v>
      </c>
      <c r="C46" s="135" t="s">
        <v>44</v>
      </c>
      <c r="D46" s="134"/>
      <c r="E46" s="134"/>
      <c r="F46" s="133"/>
      <c r="G46" s="132">
        <f>SUBTOTAL(9,G47:G50)</f>
        <v>0</v>
      </c>
      <c r="H46" s="131"/>
      <c r="I46" s="16"/>
    </row>
    <row r="47" spans="2:9" ht="10.5" customHeight="1" x14ac:dyDescent="0.15">
      <c r="B47" s="130">
        <f>B46+0.01</f>
        <v>6.01</v>
      </c>
      <c r="C47" s="129" t="s">
        <v>45</v>
      </c>
      <c r="D47" s="23">
        <v>36</v>
      </c>
      <c r="E47" s="128" t="s">
        <v>8</v>
      </c>
      <c r="F47" s="20">
        <v>0</v>
      </c>
      <c r="G47" s="76">
        <f>Cantidad*Precio</f>
        <v>0</v>
      </c>
      <c r="H47" s="23"/>
      <c r="I47" s="22"/>
    </row>
    <row r="48" spans="2:9" ht="10.5" customHeight="1" x14ac:dyDescent="0.15">
      <c r="B48" s="130">
        <f>B47+0.01</f>
        <v>6.02</v>
      </c>
      <c r="C48" s="129" t="s">
        <v>46</v>
      </c>
      <c r="D48" s="23">
        <v>64</v>
      </c>
      <c r="E48" s="128" t="s">
        <v>8</v>
      </c>
      <c r="F48" s="20">
        <v>0</v>
      </c>
      <c r="G48" s="76">
        <f>Cantidad*Precio</f>
        <v>0</v>
      </c>
      <c r="H48" s="23"/>
      <c r="I48" s="22"/>
    </row>
    <row r="49" spans="2:9" ht="10.5" customHeight="1" x14ac:dyDescent="0.15">
      <c r="B49" s="130">
        <f>B48+0.01</f>
        <v>6.0299999999999994</v>
      </c>
      <c r="C49" s="129" t="s">
        <v>118</v>
      </c>
      <c r="D49" s="23">
        <v>33</v>
      </c>
      <c r="E49" s="128" t="s">
        <v>41</v>
      </c>
      <c r="F49" s="20">
        <v>0</v>
      </c>
      <c r="G49" s="76">
        <f>Cantidad*Precio</f>
        <v>0</v>
      </c>
      <c r="H49" s="23"/>
      <c r="I49" s="22"/>
    </row>
    <row r="50" spans="2:9" ht="10.5" customHeight="1" thickBot="1" x14ac:dyDescent="0.2">
      <c r="B50" s="130">
        <f>B48+0.01</f>
        <v>6.0299999999999994</v>
      </c>
      <c r="C50" s="129" t="s">
        <v>48</v>
      </c>
      <c r="D50" s="23">
        <v>34</v>
      </c>
      <c r="E50" s="128" t="s">
        <v>41</v>
      </c>
      <c r="F50" s="20">
        <v>0</v>
      </c>
      <c r="G50" s="76">
        <f>Cantidad*Precio</f>
        <v>0</v>
      </c>
      <c r="H50" s="23"/>
      <c r="I50" s="22"/>
    </row>
    <row r="51" spans="2:9" ht="12.75" customHeight="1" thickBot="1" x14ac:dyDescent="0.2">
      <c r="B51" s="136">
        <v>7</v>
      </c>
      <c r="C51" s="135" t="s">
        <v>49</v>
      </c>
      <c r="D51" s="134"/>
      <c r="E51" s="134"/>
      <c r="F51" s="133"/>
      <c r="G51" s="132">
        <f>SUBTOTAL(9,G52:G55)</f>
        <v>0</v>
      </c>
      <c r="H51" s="131"/>
      <c r="I51" s="16"/>
    </row>
    <row r="52" spans="2:9" ht="10.5" customHeight="1" x14ac:dyDescent="0.15">
      <c r="B52" s="130">
        <f>B51+0.01</f>
        <v>7.01</v>
      </c>
      <c r="C52" s="129" t="s">
        <v>50</v>
      </c>
      <c r="D52" s="23">
        <v>33</v>
      </c>
      <c r="E52" s="128" t="s">
        <v>8</v>
      </c>
      <c r="F52" s="20">
        <v>0</v>
      </c>
      <c r="G52" s="76">
        <f>Cantidad*Precio</f>
        <v>0</v>
      </c>
      <c r="H52" s="23"/>
      <c r="I52" s="22"/>
    </row>
    <row r="53" spans="2:9" ht="10.5" customHeight="1" x14ac:dyDescent="0.15">
      <c r="B53" s="130">
        <f>B52+0.01</f>
        <v>7.02</v>
      </c>
      <c r="C53" s="129" t="s">
        <v>51</v>
      </c>
      <c r="D53" s="23">
        <v>40</v>
      </c>
      <c r="E53" s="128" t="s">
        <v>41</v>
      </c>
      <c r="F53" s="20">
        <v>0</v>
      </c>
      <c r="G53" s="76">
        <f>Cantidad*Precio</f>
        <v>0</v>
      </c>
      <c r="H53" s="23"/>
      <c r="I53" s="22"/>
    </row>
    <row r="54" spans="2:9" ht="10.5" customHeight="1" x14ac:dyDescent="0.15">
      <c r="B54" s="130">
        <f>B53+0.01</f>
        <v>7.0299999999999994</v>
      </c>
      <c r="C54" s="129" t="s">
        <v>52</v>
      </c>
      <c r="D54" s="23">
        <v>33</v>
      </c>
      <c r="E54" s="128" t="s">
        <v>8</v>
      </c>
      <c r="F54" s="20">
        <v>0</v>
      </c>
      <c r="G54" s="76">
        <f>Cantidad*Precio</f>
        <v>0</v>
      </c>
      <c r="H54" s="23"/>
      <c r="I54" s="22"/>
    </row>
    <row r="55" spans="2:9" ht="10.5" customHeight="1" thickBot="1" x14ac:dyDescent="0.2">
      <c r="B55" s="130">
        <f>B54+0.01</f>
        <v>7.0399999999999991</v>
      </c>
      <c r="C55" s="129" t="s">
        <v>53</v>
      </c>
      <c r="D55" s="23">
        <v>9</v>
      </c>
      <c r="E55" s="128" t="s">
        <v>8</v>
      </c>
      <c r="F55" s="20">
        <v>0</v>
      </c>
      <c r="G55" s="76">
        <f>Cantidad*Precio</f>
        <v>0</v>
      </c>
      <c r="H55" s="23"/>
      <c r="I55" s="22"/>
    </row>
    <row r="56" spans="2:9" ht="12.75" customHeight="1" thickBot="1" x14ac:dyDescent="0.2">
      <c r="B56" s="136">
        <v>8</v>
      </c>
      <c r="C56" s="135" t="s">
        <v>54</v>
      </c>
      <c r="D56" s="134"/>
      <c r="E56" s="134"/>
      <c r="F56" s="133"/>
      <c r="G56" s="132">
        <f>SUBTOTAL(9,G57:G62)</f>
        <v>0</v>
      </c>
      <c r="H56" s="131"/>
      <c r="I56" s="16"/>
    </row>
    <row r="57" spans="2:9" ht="10.5" customHeight="1" x14ac:dyDescent="0.15">
      <c r="B57" s="130">
        <f>B56+0.01</f>
        <v>8.01</v>
      </c>
      <c r="C57" s="129" t="s">
        <v>55</v>
      </c>
      <c r="D57" s="23">
        <v>518.75</v>
      </c>
      <c r="E57" s="128" t="s">
        <v>8</v>
      </c>
      <c r="F57" s="20">
        <v>0</v>
      </c>
      <c r="G57" s="76">
        <f t="shared" ref="G57:G62" si="5">Cantidad*Precio</f>
        <v>0</v>
      </c>
      <c r="H57" s="23"/>
      <c r="I57" s="22"/>
    </row>
    <row r="58" spans="2:9" ht="10.5" customHeight="1" x14ac:dyDescent="0.15">
      <c r="B58" s="130">
        <f>B57+0.01</f>
        <v>8.02</v>
      </c>
      <c r="C58" s="129" t="s">
        <v>56</v>
      </c>
      <c r="D58" s="23">
        <v>485.75</v>
      </c>
      <c r="E58" s="128" t="s">
        <v>8</v>
      </c>
      <c r="F58" s="20">
        <v>0</v>
      </c>
      <c r="G58" s="76">
        <f t="shared" si="5"/>
        <v>0</v>
      </c>
      <c r="H58" s="23"/>
      <c r="I58" s="22"/>
    </row>
    <row r="59" spans="2:9" ht="10.5" customHeight="1" x14ac:dyDescent="0.15">
      <c r="B59" s="130">
        <f>B58+0.01</f>
        <v>8.0299999999999994</v>
      </c>
      <c r="C59" s="129" t="s">
        <v>57</v>
      </c>
      <c r="D59" s="23">
        <v>33</v>
      </c>
      <c r="E59" s="128" t="s">
        <v>8</v>
      </c>
      <c r="F59" s="20">
        <v>0</v>
      </c>
      <c r="G59" s="76">
        <f t="shared" si="5"/>
        <v>0</v>
      </c>
      <c r="H59" s="23"/>
      <c r="I59" s="22"/>
    </row>
    <row r="60" spans="2:9" ht="10.5" customHeight="1" x14ac:dyDescent="0.15">
      <c r="B60" s="130">
        <f>B59+0.01</f>
        <v>8.0399999999999991</v>
      </c>
      <c r="C60" s="129" t="s">
        <v>58</v>
      </c>
      <c r="D60" s="23">
        <v>80</v>
      </c>
      <c r="E60" s="128" t="s">
        <v>8</v>
      </c>
      <c r="F60" s="20">
        <v>0</v>
      </c>
      <c r="G60" s="76">
        <f t="shared" si="5"/>
        <v>0</v>
      </c>
      <c r="H60" s="23"/>
      <c r="I60" s="22"/>
    </row>
    <row r="61" spans="2:9" ht="10.5" customHeight="1" x14ac:dyDescent="0.15">
      <c r="B61" s="130">
        <f>B60+0.01</f>
        <v>8.0499999999999989</v>
      </c>
      <c r="C61" s="129" t="s">
        <v>59</v>
      </c>
      <c r="D61" s="23">
        <v>40</v>
      </c>
      <c r="E61" s="128" t="s">
        <v>8</v>
      </c>
      <c r="F61" s="20">
        <v>0</v>
      </c>
      <c r="G61" s="76">
        <f t="shared" si="5"/>
        <v>0</v>
      </c>
      <c r="H61" s="23"/>
      <c r="I61" s="22"/>
    </row>
    <row r="62" spans="2:9" ht="10.5" customHeight="1" thickBot="1" x14ac:dyDescent="0.2">
      <c r="B62" s="130">
        <f>+B61+0.01</f>
        <v>8.0599999999999987</v>
      </c>
      <c r="C62" s="129" t="s">
        <v>60</v>
      </c>
      <c r="D62" s="23">
        <v>64</v>
      </c>
      <c r="E62" s="128" t="s">
        <v>8</v>
      </c>
      <c r="F62" s="20">
        <v>0</v>
      </c>
      <c r="G62" s="76">
        <f t="shared" si="5"/>
        <v>0</v>
      </c>
      <c r="H62" s="23"/>
      <c r="I62" s="22"/>
    </row>
    <row r="63" spans="2:9" ht="12.75" customHeight="1" thickBot="1" x14ac:dyDescent="0.2">
      <c r="B63" s="136">
        <v>9</v>
      </c>
      <c r="C63" s="135" t="s">
        <v>61</v>
      </c>
      <c r="D63" s="134"/>
      <c r="E63" s="134"/>
      <c r="F63" s="133"/>
      <c r="G63" s="132">
        <f>SUBTOTAL(9,G64:G75)</f>
        <v>0</v>
      </c>
      <c r="H63" s="131"/>
      <c r="I63" s="16"/>
    </row>
    <row r="64" spans="2:9" ht="10.5" customHeight="1" x14ac:dyDescent="0.15">
      <c r="B64" s="130">
        <f t="shared" ref="B64:B75" si="6">B63+0.01</f>
        <v>9.01</v>
      </c>
      <c r="C64" s="129" t="s">
        <v>62</v>
      </c>
      <c r="D64" s="23">
        <v>1</v>
      </c>
      <c r="E64" s="128" t="s">
        <v>12</v>
      </c>
      <c r="F64" s="20">
        <v>0</v>
      </c>
      <c r="G64" s="76">
        <f t="shared" ref="G64:G75" si="7">Cantidad*Precio</f>
        <v>0</v>
      </c>
      <c r="H64" s="23"/>
      <c r="I64" s="22"/>
    </row>
    <row r="65" spans="2:9" ht="10.5" customHeight="1" x14ac:dyDescent="0.15">
      <c r="B65" s="130">
        <f t="shared" si="6"/>
        <v>9.02</v>
      </c>
      <c r="C65" s="129" t="s">
        <v>63</v>
      </c>
      <c r="D65" s="23">
        <v>1</v>
      </c>
      <c r="E65" s="128" t="s">
        <v>12</v>
      </c>
      <c r="F65" s="20">
        <v>0</v>
      </c>
      <c r="G65" s="76">
        <f t="shared" si="7"/>
        <v>0</v>
      </c>
      <c r="H65" s="23"/>
      <c r="I65" s="22"/>
    </row>
    <row r="66" spans="2:9" ht="10.5" customHeight="1" x14ac:dyDescent="0.15">
      <c r="B66" s="130">
        <f t="shared" si="6"/>
        <v>9.0299999999999994</v>
      </c>
      <c r="C66" s="129" t="s">
        <v>64</v>
      </c>
      <c r="D66" s="23">
        <v>2</v>
      </c>
      <c r="E66" s="128" t="s">
        <v>12</v>
      </c>
      <c r="F66" s="20">
        <v>0</v>
      </c>
      <c r="G66" s="76">
        <f t="shared" si="7"/>
        <v>0</v>
      </c>
      <c r="H66" s="23"/>
      <c r="I66" s="22"/>
    </row>
    <row r="67" spans="2:9" ht="10.5" customHeight="1" x14ac:dyDescent="0.15">
      <c r="B67" s="130">
        <f t="shared" si="6"/>
        <v>9.0399999999999991</v>
      </c>
      <c r="C67" s="129" t="s">
        <v>65</v>
      </c>
      <c r="D67" s="23">
        <v>12</v>
      </c>
      <c r="E67" s="128" t="s">
        <v>41</v>
      </c>
      <c r="F67" s="20">
        <v>0</v>
      </c>
      <c r="G67" s="76">
        <f t="shared" si="7"/>
        <v>0</v>
      </c>
      <c r="H67" s="23"/>
      <c r="I67" s="22"/>
    </row>
    <row r="68" spans="2:9" ht="10.5" customHeight="1" x14ac:dyDescent="0.15">
      <c r="B68" s="130">
        <f t="shared" si="6"/>
        <v>9.0499999999999989</v>
      </c>
      <c r="C68" s="129" t="s">
        <v>66</v>
      </c>
      <c r="D68" s="23">
        <v>1</v>
      </c>
      <c r="E68" s="128" t="s">
        <v>12</v>
      </c>
      <c r="F68" s="20">
        <v>0</v>
      </c>
      <c r="G68" s="76">
        <f t="shared" si="7"/>
        <v>0</v>
      </c>
      <c r="H68" s="23"/>
      <c r="I68" s="22"/>
    </row>
    <row r="69" spans="2:9" ht="10.5" customHeight="1" x14ac:dyDescent="0.15">
      <c r="B69" s="130">
        <f t="shared" si="6"/>
        <v>9.0599999999999987</v>
      </c>
      <c r="C69" s="129" t="s">
        <v>67</v>
      </c>
      <c r="D69" s="23">
        <v>2.8</v>
      </c>
      <c r="E69" s="128" t="s">
        <v>41</v>
      </c>
      <c r="F69" s="20">
        <v>0</v>
      </c>
      <c r="G69" s="76">
        <f t="shared" si="7"/>
        <v>0</v>
      </c>
      <c r="H69" s="23"/>
      <c r="I69" s="22"/>
    </row>
    <row r="70" spans="2:9" ht="10.5" customHeight="1" x14ac:dyDescent="0.15">
      <c r="B70" s="130">
        <f t="shared" si="6"/>
        <v>9.0699999999999985</v>
      </c>
      <c r="C70" s="129" t="s">
        <v>68</v>
      </c>
      <c r="D70" s="23">
        <v>1</v>
      </c>
      <c r="E70" s="128" t="s">
        <v>12</v>
      </c>
      <c r="F70" s="20">
        <v>0</v>
      </c>
      <c r="G70" s="76">
        <f t="shared" si="7"/>
        <v>0</v>
      </c>
      <c r="H70" s="23"/>
      <c r="I70" s="22"/>
    </row>
    <row r="71" spans="2:9" ht="10.5" customHeight="1" x14ac:dyDescent="0.15">
      <c r="B71" s="130">
        <f t="shared" si="6"/>
        <v>9.0799999999999983</v>
      </c>
      <c r="C71" s="129" t="s">
        <v>69</v>
      </c>
      <c r="D71" s="23">
        <v>3</v>
      </c>
      <c r="E71" s="128" t="s">
        <v>12</v>
      </c>
      <c r="F71" s="20">
        <v>0</v>
      </c>
      <c r="G71" s="76">
        <f t="shared" si="7"/>
        <v>0</v>
      </c>
      <c r="H71" s="23"/>
      <c r="I71" s="22"/>
    </row>
    <row r="72" spans="2:9" ht="10.5" customHeight="1" x14ac:dyDescent="0.15">
      <c r="B72" s="130">
        <f t="shared" si="6"/>
        <v>9.0899999999999981</v>
      </c>
      <c r="C72" s="129" t="s">
        <v>121</v>
      </c>
      <c r="D72" s="23">
        <v>60</v>
      </c>
      <c r="E72" s="128" t="s">
        <v>122</v>
      </c>
      <c r="F72" s="20">
        <v>0</v>
      </c>
      <c r="G72" s="76">
        <f t="shared" si="7"/>
        <v>0</v>
      </c>
      <c r="H72" s="23"/>
      <c r="I72" s="22"/>
    </row>
    <row r="73" spans="2:9" ht="10.5" customHeight="1" x14ac:dyDescent="0.15">
      <c r="B73" s="130">
        <f t="shared" si="6"/>
        <v>9.0999999999999979</v>
      </c>
      <c r="C73" s="129" t="s">
        <v>123</v>
      </c>
      <c r="D73" s="23">
        <v>1</v>
      </c>
      <c r="E73" s="128" t="s">
        <v>12</v>
      </c>
      <c r="F73" s="20">
        <v>0</v>
      </c>
      <c r="G73" s="76">
        <f t="shared" si="7"/>
        <v>0</v>
      </c>
      <c r="H73" s="23"/>
      <c r="I73" s="22"/>
    </row>
    <row r="74" spans="2:9" ht="10.5" customHeight="1" x14ac:dyDescent="0.15">
      <c r="B74" s="130">
        <f t="shared" si="6"/>
        <v>9.1099999999999977</v>
      </c>
      <c r="C74" s="129" t="s">
        <v>70</v>
      </c>
      <c r="D74" s="23">
        <v>40</v>
      </c>
      <c r="E74" s="128" t="s">
        <v>41</v>
      </c>
      <c r="F74" s="20">
        <v>0</v>
      </c>
      <c r="G74" s="76">
        <f t="shared" si="7"/>
        <v>0</v>
      </c>
      <c r="H74" s="23"/>
      <c r="I74" s="22"/>
    </row>
    <row r="75" spans="2:9" ht="10.5" customHeight="1" thickBot="1" x14ac:dyDescent="0.2">
      <c r="B75" s="130">
        <f t="shared" si="6"/>
        <v>9.1199999999999974</v>
      </c>
      <c r="C75" s="129" t="s">
        <v>71</v>
      </c>
      <c r="D75" s="23">
        <v>25</v>
      </c>
      <c r="E75" s="128" t="s">
        <v>41</v>
      </c>
      <c r="F75" s="20">
        <v>0</v>
      </c>
      <c r="G75" s="76">
        <f t="shared" si="7"/>
        <v>0</v>
      </c>
      <c r="H75" s="23"/>
      <c r="I75" s="22"/>
    </row>
    <row r="76" spans="2:9" ht="12.75" customHeight="1" thickBot="1" x14ac:dyDescent="0.2">
      <c r="B76" s="136">
        <v>10</v>
      </c>
      <c r="C76" s="135" t="s">
        <v>72</v>
      </c>
      <c r="D76" s="134"/>
      <c r="E76" s="134"/>
      <c r="F76" s="133"/>
      <c r="G76" s="132">
        <f>SUBTOTAL(9,G77:G88)</f>
        <v>0</v>
      </c>
      <c r="H76" s="131"/>
      <c r="I76" s="16"/>
    </row>
    <row r="77" spans="2:9" ht="10.5" customHeight="1" x14ac:dyDescent="0.15">
      <c r="B77" s="130">
        <f t="shared" ref="B77:B88" si="8">B76+0.01</f>
        <v>10.01</v>
      </c>
      <c r="C77" s="129" t="s">
        <v>128</v>
      </c>
      <c r="D77" s="23">
        <v>1</v>
      </c>
      <c r="E77" s="128" t="s">
        <v>12</v>
      </c>
      <c r="F77" s="20">
        <v>0</v>
      </c>
      <c r="G77" s="76">
        <f t="shared" ref="G77:G88" si="9">Cantidad*Precio</f>
        <v>0</v>
      </c>
      <c r="H77" s="23"/>
      <c r="I77" s="22"/>
    </row>
    <row r="78" spans="2:9" ht="10.5" customHeight="1" x14ac:dyDescent="0.15">
      <c r="B78" s="130">
        <f t="shared" si="8"/>
        <v>10.02</v>
      </c>
      <c r="C78" s="129" t="s">
        <v>73</v>
      </c>
      <c r="D78" s="23">
        <v>2</v>
      </c>
      <c r="E78" s="128" t="s">
        <v>12</v>
      </c>
      <c r="F78" s="20">
        <v>0</v>
      </c>
      <c r="G78" s="76">
        <f t="shared" si="9"/>
        <v>0</v>
      </c>
      <c r="H78" s="23"/>
      <c r="I78" s="22"/>
    </row>
    <row r="79" spans="2:9" ht="10.5" customHeight="1" x14ac:dyDescent="0.15">
      <c r="B79" s="130">
        <f t="shared" si="8"/>
        <v>10.029999999999999</v>
      </c>
      <c r="C79" s="129" t="s">
        <v>74</v>
      </c>
      <c r="D79" s="23">
        <v>4</v>
      </c>
      <c r="E79" s="128" t="s">
        <v>12</v>
      </c>
      <c r="F79" s="20">
        <v>0</v>
      </c>
      <c r="G79" s="76">
        <f t="shared" si="9"/>
        <v>0</v>
      </c>
      <c r="H79" s="23"/>
      <c r="I79" s="22"/>
    </row>
    <row r="80" spans="2:9" ht="10.5" customHeight="1" x14ac:dyDescent="0.15">
      <c r="B80" s="130">
        <f t="shared" si="8"/>
        <v>10.039999999999999</v>
      </c>
      <c r="C80" s="129" t="s">
        <v>129</v>
      </c>
      <c r="D80" s="23">
        <v>4</v>
      </c>
      <c r="E80" s="128" t="s">
        <v>12</v>
      </c>
      <c r="F80" s="20">
        <v>0</v>
      </c>
      <c r="G80" s="76">
        <f t="shared" si="9"/>
        <v>0</v>
      </c>
      <c r="H80" s="23"/>
      <c r="I80" s="22"/>
    </row>
    <row r="81" spans="2:9" ht="10.5" customHeight="1" x14ac:dyDescent="0.15">
      <c r="B81" s="130">
        <f t="shared" si="8"/>
        <v>10.049999999999999</v>
      </c>
      <c r="C81" s="129" t="s">
        <v>75</v>
      </c>
      <c r="D81" s="89">
        <v>3</v>
      </c>
      <c r="E81" s="128" t="s">
        <v>12</v>
      </c>
      <c r="F81" s="89">
        <v>0</v>
      </c>
      <c r="G81" s="90">
        <f t="shared" si="9"/>
        <v>0</v>
      </c>
      <c r="H81" s="89"/>
      <c r="I81" s="91"/>
    </row>
    <row r="82" spans="2:9" ht="10.5" customHeight="1" x14ac:dyDescent="0.15">
      <c r="B82" s="130">
        <f t="shared" si="8"/>
        <v>10.059999999999999</v>
      </c>
      <c r="C82" s="129" t="s">
        <v>76</v>
      </c>
      <c r="D82" s="89">
        <v>1</v>
      </c>
      <c r="E82" s="128" t="s">
        <v>12</v>
      </c>
      <c r="F82" s="89">
        <v>0</v>
      </c>
      <c r="G82" s="90">
        <f t="shared" si="9"/>
        <v>0</v>
      </c>
      <c r="H82" s="89"/>
      <c r="I82" s="91"/>
    </row>
    <row r="83" spans="2:9" ht="10.5" customHeight="1" x14ac:dyDescent="0.15">
      <c r="B83" s="130">
        <f t="shared" si="8"/>
        <v>10.069999999999999</v>
      </c>
      <c r="C83" s="129" t="s">
        <v>77</v>
      </c>
      <c r="D83" s="89">
        <v>5</v>
      </c>
      <c r="E83" s="128" t="s">
        <v>12</v>
      </c>
      <c r="F83" s="89">
        <v>0</v>
      </c>
      <c r="G83" s="90">
        <f t="shared" si="9"/>
        <v>0</v>
      </c>
      <c r="H83" s="89"/>
      <c r="I83" s="91"/>
    </row>
    <row r="84" spans="2:9" ht="10.5" customHeight="1" x14ac:dyDescent="0.15">
      <c r="B84" s="130">
        <f t="shared" si="8"/>
        <v>10.079999999999998</v>
      </c>
      <c r="C84" s="129" t="s">
        <v>78</v>
      </c>
      <c r="D84" s="89">
        <v>2</v>
      </c>
      <c r="E84" s="128" t="s">
        <v>12</v>
      </c>
      <c r="F84" s="89">
        <v>0</v>
      </c>
      <c r="G84" s="90">
        <f t="shared" si="9"/>
        <v>0</v>
      </c>
      <c r="H84" s="89"/>
      <c r="I84" s="91"/>
    </row>
    <row r="85" spans="2:9" ht="10.5" customHeight="1" x14ac:dyDescent="0.15">
      <c r="B85" s="130">
        <f t="shared" si="8"/>
        <v>10.089999999999998</v>
      </c>
      <c r="C85" s="129" t="s">
        <v>79</v>
      </c>
      <c r="D85" s="89">
        <v>2</v>
      </c>
      <c r="E85" s="128" t="s">
        <v>12</v>
      </c>
      <c r="F85" s="89">
        <v>0</v>
      </c>
      <c r="G85" s="90">
        <f t="shared" si="9"/>
        <v>0</v>
      </c>
      <c r="H85" s="89"/>
      <c r="I85" s="91"/>
    </row>
    <row r="86" spans="2:9" ht="10.5" customHeight="1" x14ac:dyDescent="0.15">
      <c r="B86" s="130">
        <f t="shared" si="8"/>
        <v>10.099999999999998</v>
      </c>
      <c r="C86" s="129" t="s">
        <v>80</v>
      </c>
      <c r="D86" s="89">
        <v>1</v>
      </c>
      <c r="E86" s="128" t="s">
        <v>12</v>
      </c>
      <c r="F86" s="89">
        <v>0</v>
      </c>
      <c r="G86" s="90">
        <f t="shared" si="9"/>
        <v>0</v>
      </c>
      <c r="H86" s="89"/>
      <c r="I86" s="91"/>
    </row>
    <row r="87" spans="2:9" ht="10.5" customHeight="1" x14ac:dyDescent="0.15">
      <c r="B87" s="130">
        <f t="shared" si="8"/>
        <v>10.109999999999998</v>
      </c>
      <c r="C87" s="129" t="s">
        <v>81</v>
      </c>
      <c r="D87" s="89">
        <v>3</v>
      </c>
      <c r="E87" s="128" t="s">
        <v>12</v>
      </c>
      <c r="F87" s="89">
        <v>0</v>
      </c>
      <c r="G87" s="90">
        <f t="shared" si="9"/>
        <v>0</v>
      </c>
      <c r="H87" s="89"/>
      <c r="I87" s="91"/>
    </row>
    <row r="88" spans="2:9" ht="10.5" customHeight="1" thickBot="1" x14ac:dyDescent="0.2">
      <c r="B88" s="130">
        <f t="shared" si="8"/>
        <v>10.119999999999997</v>
      </c>
      <c r="C88" s="129" t="s">
        <v>82</v>
      </c>
      <c r="D88" s="89">
        <v>40</v>
      </c>
      <c r="E88" s="128" t="s">
        <v>41</v>
      </c>
      <c r="F88" s="89">
        <v>0</v>
      </c>
      <c r="G88" s="90">
        <f t="shared" si="9"/>
        <v>0</v>
      </c>
      <c r="H88" s="89"/>
      <c r="I88" s="91"/>
    </row>
    <row r="89" spans="2:9" ht="12.75" customHeight="1" thickBot="1" x14ac:dyDescent="0.2">
      <c r="B89" s="136">
        <v>11</v>
      </c>
      <c r="C89" s="135" t="s">
        <v>83</v>
      </c>
      <c r="D89" s="134"/>
      <c r="E89" s="134"/>
      <c r="F89" s="133"/>
      <c r="G89" s="75">
        <f>SUBTOTAL(9,G90:G94)</f>
        <v>0</v>
      </c>
      <c r="H89" s="131"/>
      <c r="I89" s="16"/>
    </row>
    <row r="90" spans="2:9" ht="10.5" customHeight="1" x14ac:dyDescent="0.15">
      <c r="B90" s="130">
        <f>B89+0.01</f>
        <v>11.01</v>
      </c>
      <c r="C90" s="129" t="s">
        <v>138</v>
      </c>
      <c r="D90" s="89">
        <v>1</v>
      </c>
      <c r="E90" s="128" t="s">
        <v>12</v>
      </c>
      <c r="F90" s="89">
        <v>0</v>
      </c>
      <c r="G90" s="90">
        <f>Cantidad*Precio</f>
        <v>0</v>
      </c>
      <c r="H90" s="89"/>
      <c r="I90" s="91"/>
    </row>
    <row r="91" spans="2:9" ht="10.5" customHeight="1" x14ac:dyDescent="0.15">
      <c r="B91" s="130">
        <f>B90+0.01</f>
        <v>11.02</v>
      </c>
      <c r="C91" s="129" t="s">
        <v>139</v>
      </c>
      <c r="D91" s="89">
        <v>3</v>
      </c>
      <c r="E91" s="128" t="s">
        <v>12</v>
      </c>
      <c r="F91" s="89">
        <v>0</v>
      </c>
      <c r="G91" s="90">
        <f>Cantidad*Precio</f>
        <v>0</v>
      </c>
      <c r="H91" s="89"/>
      <c r="I91" s="91"/>
    </row>
    <row r="92" spans="2:9" ht="10.5" customHeight="1" x14ac:dyDescent="0.15">
      <c r="B92" s="130">
        <f>B91+0.01</f>
        <v>11.03</v>
      </c>
      <c r="C92" s="129" t="s">
        <v>140</v>
      </c>
      <c r="D92" s="89">
        <v>1</v>
      </c>
      <c r="E92" s="128" t="s">
        <v>12</v>
      </c>
      <c r="F92" s="89">
        <v>0</v>
      </c>
      <c r="G92" s="90">
        <f>Cantidad*Precio</f>
        <v>0</v>
      </c>
      <c r="H92" s="89"/>
      <c r="I92" s="91"/>
    </row>
    <row r="93" spans="2:9" ht="10.5" customHeight="1" x14ac:dyDescent="0.15">
      <c r="B93" s="130">
        <f>B92+0.01</f>
        <v>11.04</v>
      </c>
      <c r="C93" s="129" t="s">
        <v>141</v>
      </c>
      <c r="D93" s="89">
        <v>1</v>
      </c>
      <c r="E93" s="128" t="s">
        <v>12</v>
      </c>
      <c r="F93" s="89">
        <v>0</v>
      </c>
      <c r="G93" s="90">
        <f>Cantidad*Precio</f>
        <v>0</v>
      </c>
      <c r="H93" s="89"/>
      <c r="I93" s="91"/>
    </row>
    <row r="94" spans="2:9" ht="10.5" customHeight="1" thickBot="1" x14ac:dyDescent="0.2">
      <c r="B94" s="130">
        <f>B93+0.01</f>
        <v>11.049999999999999</v>
      </c>
      <c r="C94" s="129" t="s">
        <v>142</v>
      </c>
      <c r="D94" s="89">
        <v>1</v>
      </c>
      <c r="E94" s="128" t="s">
        <v>12</v>
      </c>
      <c r="F94" s="89">
        <v>0</v>
      </c>
      <c r="G94" s="90">
        <f>Cantidad*Precio</f>
        <v>0</v>
      </c>
      <c r="H94" s="89"/>
      <c r="I94" s="91"/>
    </row>
    <row r="95" spans="2:9" ht="12.75" customHeight="1" thickBot="1" x14ac:dyDescent="0.2">
      <c r="B95" s="136">
        <v>12</v>
      </c>
      <c r="C95" s="135" t="s">
        <v>84</v>
      </c>
      <c r="D95" s="134"/>
      <c r="E95" s="134"/>
      <c r="F95" s="133"/>
      <c r="G95" s="75">
        <f>SUBTOTAL(9,G96:G99)</f>
        <v>0</v>
      </c>
      <c r="H95" s="131"/>
      <c r="I95" s="16"/>
    </row>
    <row r="96" spans="2:9" ht="10.5" customHeight="1" x14ac:dyDescent="0.15">
      <c r="B96" s="130">
        <f>B95+0.01</f>
        <v>12.01</v>
      </c>
      <c r="C96" s="129" t="s">
        <v>130</v>
      </c>
      <c r="D96" s="89">
        <v>4</v>
      </c>
      <c r="E96" s="128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x14ac:dyDescent="0.15">
      <c r="B97" s="130">
        <f>B96+0.01</f>
        <v>12.02</v>
      </c>
      <c r="C97" s="129" t="s">
        <v>131</v>
      </c>
      <c r="D97" s="89">
        <v>1</v>
      </c>
      <c r="E97" s="128" t="s">
        <v>12</v>
      </c>
      <c r="F97" s="89">
        <v>0</v>
      </c>
      <c r="G97" s="90">
        <f>Cantidad*Precio</f>
        <v>0</v>
      </c>
      <c r="H97" s="89"/>
      <c r="I97" s="91"/>
    </row>
    <row r="98" spans="2:9" ht="10.5" customHeight="1" x14ac:dyDescent="0.15">
      <c r="B98" s="130">
        <f>B97+0.01</f>
        <v>12.03</v>
      </c>
      <c r="C98" s="129" t="s">
        <v>132</v>
      </c>
      <c r="D98" s="89">
        <v>1</v>
      </c>
      <c r="E98" s="128" t="s">
        <v>12</v>
      </c>
      <c r="F98" s="89">
        <v>0</v>
      </c>
      <c r="G98" s="90">
        <f>Cantidad*Precio</f>
        <v>0</v>
      </c>
      <c r="H98" s="89"/>
      <c r="I98" s="91"/>
    </row>
    <row r="99" spans="2:9" ht="10.5" customHeight="1" thickBot="1" x14ac:dyDescent="0.2">
      <c r="B99" s="130">
        <f>B98+0.01</f>
        <v>12.04</v>
      </c>
      <c r="C99" s="129" t="s">
        <v>85</v>
      </c>
      <c r="D99" s="89">
        <v>1</v>
      </c>
      <c r="E99" s="128" t="s">
        <v>12</v>
      </c>
      <c r="F99" s="89">
        <v>0</v>
      </c>
      <c r="G99" s="90">
        <f>Cantidad*Precio</f>
        <v>0</v>
      </c>
      <c r="H99" s="89"/>
      <c r="I99" s="91"/>
    </row>
    <row r="100" spans="2:9" ht="12.75" customHeight="1" thickBot="1" x14ac:dyDescent="0.2">
      <c r="B100" s="136">
        <v>13</v>
      </c>
      <c r="C100" s="135" t="s">
        <v>86</v>
      </c>
      <c r="D100" s="134"/>
      <c r="E100" s="134"/>
      <c r="F100" s="133"/>
      <c r="G100" s="132">
        <f>SUBTOTAL(9,G101:G101)</f>
        <v>0</v>
      </c>
      <c r="H100" s="131"/>
      <c r="I100" s="16"/>
    </row>
    <row r="101" spans="2:9" s="137" customFormat="1" ht="18.75" thickBot="1" x14ac:dyDescent="0.25">
      <c r="B101" s="130">
        <f>B100+0.01</f>
        <v>13.01</v>
      </c>
      <c r="C101" s="139" t="s">
        <v>124</v>
      </c>
      <c r="D101" s="84">
        <v>70</v>
      </c>
      <c r="E101" s="138" t="s">
        <v>87</v>
      </c>
      <c r="F101" s="86">
        <v>0</v>
      </c>
      <c r="G101" s="87">
        <f>Cantidad*Precio</f>
        <v>0</v>
      </c>
      <c r="H101" s="84"/>
      <c r="I101" s="88"/>
    </row>
    <row r="102" spans="2:9" ht="12.75" customHeight="1" thickBot="1" x14ac:dyDescent="0.2">
      <c r="B102" s="136">
        <v>14</v>
      </c>
      <c r="C102" s="135" t="s">
        <v>88</v>
      </c>
      <c r="D102" s="134"/>
      <c r="E102" s="134"/>
      <c r="F102" s="133"/>
      <c r="G102" s="132">
        <f>SUBTOTAL(9,G103:G116)</f>
        <v>0</v>
      </c>
      <c r="H102" s="131"/>
      <c r="I102" s="16"/>
    </row>
    <row r="103" spans="2:9" ht="10.5" customHeight="1" x14ac:dyDescent="0.15">
      <c r="B103" s="130">
        <f t="shared" ref="B103:B116" si="10">B102+0.01</f>
        <v>14.01</v>
      </c>
      <c r="C103" s="129" t="s">
        <v>167</v>
      </c>
      <c r="D103" s="23">
        <v>1</v>
      </c>
      <c r="E103" s="128" t="s">
        <v>12</v>
      </c>
      <c r="F103" s="20">
        <v>0</v>
      </c>
      <c r="G103" s="76">
        <f t="shared" ref="G103:G116" si="11">Cantidad*Precio</f>
        <v>0</v>
      </c>
      <c r="H103" s="23"/>
      <c r="I103" s="22"/>
    </row>
    <row r="104" spans="2:9" ht="10.5" customHeight="1" x14ac:dyDescent="0.15">
      <c r="B104" s="130">
        <f t="shared" si="10"/>
        <v>14.02</v>
      </c>
      <c r="C104" s="129" t="s">
        <v>90</v>
      </c>
      <c r="D104" s="89">
        <v>1</v>
      </c>
      <c r="E104" s="128" t="s">
        <v>12</v>
      </c>
      <c r="F104" s="20">
        <v>0</v>
      </c>
      <c r="G104" s="76">
        <f t="shared" si="11"/>
        <v>0</v>
      </c>
      <c r="H104" s="23"/>
      <c r="I104" s="22"/>
    </row>
    <row r="105" spans="2:9" ht="10.5" customHeight="1" x14ac:dyDescent="0.15">
      <c r="B105" s="130">
        <f t="shared" si="10"/>
        <v>14.03</v>
      </c>
      <c r="C105" s="129" t="s">
        <v>144</v>
      </c>
      <c r="D105" s="89">
        <v>2</v>
      </c>
      <c r="E105" s="128" t="s">
        <v>12</v>
      </c>
      <c r="F105" s="20">
        <v>0</v>
      </c>
      <c r="G105" s="76">
        <f t="shared" si="11"/>
        <v>0</v>
      </c>
      <c r="H105" s="23"/>
      <c r="I105" s="22"/>
    </row>
    <row r="106" spans="2:9" ht="10.5" customHeight="1" x14ac:dyDescent="0.15">
      <c r="B106" s="130">
        <f t="shared" si="10"/>
        <v>14.04</v>
      </c>
      <c r="C106" s="129" t="s">
        <v>91</v>
      </c>
      <c r="D106" s="89">
        <v>1</v>
      </c>
      <c r="E106" s="128" t="s">
        <v>12</v>
      </c>
      <c r="F106" s="20">
        <v>0</v>
      </c>
      <c r="G106" s="76">
        <f t="shared" si="11"/>
        <v>0</v>
      </c>
      <c r="H106" s="23"/>
      <c r="I106" s="22"/>
    </row>
    <row r="107" spans="2:9" ht="10.5" customHeight="1" x14ac:dyDescent="0.15">
      <c r="B107" s="130">
        <f t="shared" si="10"/>
        <v>14.049999999999999</v>
      </c>
      <c r="C107" s="129" t="s">
        <v>92</v>
      </c>
      <c r="D107" s="89">
        <v>1</v>
      </c>
      <c r="E107" s="128" t="s">
        <v>12</v>
      </c>
      <c r="F107" s="20">
        <v>0</v>
      </c>
      <c r="G107" s="76">
        <f t="shared" si="11"/>
        <v>0</v>
      </c>
      <c r="H107" s="23"/>
      <c r="I107" s="22"/>
    </row>
    <row r="108" spans="2:9" ht="10.5" customHeight="1" x14ac:dyDescent="0.15">
      <c r="B108" s="130">
        <f t="shared" si="10"/>
        <v>14.059999999999999</v>
      </c>
      <c r="C108" s="129" t="s">
        <v>93</v>
      </c>
      <c r="D108" s="89">
        <v>1</v>
      </c>
      <c r="E108" s="128" t="s">
        <v>12</v>
      </c>
      <c r="F108" s="20">
        <v>0</v>
      </c>
      <c r="G108" s="76">
        <f t="shared" si="11"/>
        <v>0</v>
      </c>
      <c r="H108" s="23"/>
      <c r="I108" s="22"/>
    </row>
    <row r="109" spans="2:9" ht="10.5" customHeight="1" x14ac:dyDescent="0.15">
      <c r="B109" s="130">
        <f t="shared" si="10"/>
        <v>14.069999999999999</v>
      </c>
      <c r="C109" s="129" t="s">
        <v>137</v>
      </c>
      <c r="D109" s="89">
        <v>2</v>
      </c>
      <c r="E109" s="128" t="s">
        <v>12</v>
      </c>
      <c r="F109" s="89">
        <v>0</v>
      </c>
      <c r="G109" s="90">
        <f t="shared" si="11"/>
        <v>0</v>
      </c>
      <c r="H109" s="89"/>
      <c r="I109" s="91"/>
    </row>
    <row r="110" spans="2:9" ht="10.5" customHeight="1" x14ac:dyDescent="0.15">
      <c r="B110" s="130">
        <f t="shared" si="10"/>
        <v>14.079999999999998</v>
      </c>
      <c r="C110" s="129" t="s">
        <v>133</v>
      </c>
      <c r="D110" s="89">
        <v>4</v>
      </c>
      <c r="E110" s="128" t="s">
        <v>12</v>
      </c>
      <c r="F110" s="89">
        <v>0</v>
      </c>
      <c r="G110" s="90">
        <f t="shared" si="11"/>
        <v>0</v>
      </c>
      <c r="H110" s="89"/>
      <c r="I110" s="91"/>
    </row>
    <row r="111" spans="2:9" ht="10.5" customHeight="1" x14ac:dyDescent="0.15">
      <c r="B111" s="130">
        <f t="shared" si="10"/>
        <v>14.089999999999998</v>
      </c>
      <c r="C111" s="129" t="s">
        <v>94</v>
      </c>
      <c r="D111" s="23">
        <v>2</v>
      </c>
      <c r="E111" s="128" t="s">
        <v>12</v>
      </c>
      <c r="F111" s="20">
        <v>0</v>
      </c>
      <c r="G111" s="76">
        <f t="shared" si="11"/>
        <v>0</v>
      </c>
      <c r="H111" s="23"/>
      <c r="I111" s="22"/>
    </row>
    <row r="112" spans="2:9" ht="10.5" customHeight="1" x14ac:dyDescent="0.15">
      <c r="B112" s="130">
        <f t="shared" si="10"/>
        <v>14.099999999999998</v>
      </c>
      <c r="C112" s="129" t="s">
        <v>95</v>
      </c>
      <c r="D112" s="23">
        <v>1</v>
      </c>
      <c r="E112" s="128" t="s">
        <v>12</v>
      </c>
      <c r="F112" s="20">
        <v>0</v>
      </c>
      <c r="G112" s="76">
        <f t="shared" si="11"/>
        <v>0</v>
      </c>
      <c r="H112" s="23"/>
      <c r="I112" s="22"/>
    </row>
    <row r="113" spans="2:9" ht="10.5" customHeight="1" x14ac:dyDescent="0.15">
      <c r="B113" s="130">
        <f t="shared" si="10"/>
        <v>14.109999999999998</v>
      </c>
      <c r="C113" s="129" t="s">
        <v>119</v>
      </c>
      <c r="D113" s="23">
        <v>1</v>
      </c>
      <c r="E113" s="128" t="s">
        <v>96</v>
      </c>
      <c r="F113" s="20">
        <v>0</v>
      </c>
      <c r="G113" s="76">
        <f t="shared" si="11"/>
        <v>0</v>
      </c>
      <c r="H113" s="23"/>
      <c r="I113" s="22"/>
    </row>
    <row r="114" spans="2:9" ht="10.5" customHeight="1" x14ac:dyDescent="0.15">
      <c r="B114" s="130">
        <f t="shared" si="10"/>
        <v>14.119999999999997</v>
      </c>
      <c r="C114" s="129" t="s">
        <v>97</v>
      </c>
      <c r="D114" s="23">
        <v>55.000000000000007</v>
      </c>
      <c r="E114" s="128" t="s">
        <v>41</v>
      </c>
      <c r="F114" s="20">
        <v>0</v>
      </c>
      <c r="G114" s="76">
        <f t="shared" si="11"/>
        <v>0</v>
      </c>
      <c r="H114" s="23"/>
      <c r="I114" s="22"/>
    </row>
    <row r="115" spans="2:9" ht="10.5" customHeight="1" x14ac:dyDescent="0.15">
      <c r="B115" s="130">
        <f t="shared" si="10"/>
        <v>14.129999999999997</v>
      </c>
      <c r="C115" s="129" t="s">
        <v>99</v>
      </c>
      <c r="D115" s="23">
        <v>10</v>
      </c>
      <c r="E115" s="128" t="s">
        <v>15</v>
      </c>
      <c r="F115" s="20">
        <v>0</v>
      </c>
      <c r="G115" s="76">
        <f t="shared" si="11"/>
        <v>0</v>
      </c>
      <c r="H115" s="23"/>
      <c r="I115" s="22"/>
    </row>
    <row r="116" spans="2:9" ht="10.5" customHeight="1" x14ac:dyDescent="0.15">
      <c r="B116" s="130">
        <f t="shared" si="10"/>
        <v>14.139999999999997</v>
      </c>
      <c r="C116" s="129" t="s">
        <v>100</v>
      </c>
      <c r="D116" s="23">
        <v>1</v>
      </c>
      <c r="E116" s="128" t="s">
        <v>96</v>
      </c>
      <c r="F116" s="20">
        <v>0</v>
      </c>
      <c r="G116" s="76">
        <f t="shared" si="11"/>
        <v>0</v>
      </c>
      <c r="H116" s="23"/>
      <c r="I116" s="22"/>
    </row>
    <row r="117" spans="2:9" ht="10.5" customHeight="1" thickBot="1" x14ac:dyDescent="0.2">
      <c r="B117" s="130"/>
      <c r="C117" s="129"/>
      <c r="D117" s="23"/>
      <c r="E117" s="128"/>
      <c r="F117" s="23"/>
      <c r="G117" s="127"/>
      <c r="H117" s="23"/>
      <c r="I117" s="22"/>
    </row>
    <row r="118" spans="2:9" ht="14.25" thickBot="1" x14ac:dyDescent="0.3">
      <c r="B118" s="24"/>
      <c r="C118" s="118" t="s">
        <v>101</v>
      </c>
      <c r="D118" s="26"/>
      <c r="E118" s="117"/>
      <c r="F118" s="28"/>
      <c r="G118" s="116">
        <f>SUBTOTAL(9,G5:G116)</f>
        <v>0</v>
      </c>
      <c r="H118" s="29"/>
      <c r="I118" s="30"/>
    </row>
    <row r="119" spans="2:9" ht="12.75" customHeight="1" x14ac:dyDescent="0.2">
      <c r="B119" s="115"/>
      <c r="C119" s="122"/>
      <c r="D119" s="33"/>
      <c r="E119" s="122"/>
      <c r="F119" s="34"/>
      <c r="G119" s="119"/>
      <c r="H119" s="35"/>
      <c r="I119" s="112"/>
    </row>
    <row r="120" spans="2:9" ht="10.5" customHeight="1" x14ac:dyDescent="0.2">
      <c r="B120" s="115"/>
      <c r="C120" s="37" t="s">
        <v>102</v>
      </c>
      <c r="D120" s="38"/>
      <c r="E120" s="39"/>
      <c r="F120" s="40"/>
      <c r="G120" s="119"/>
      <c r="H120" s="41"/>
      <c r="I120" s="112"/>
    </row>
    <row r="121" spans="2:9" ht="10.5" customHeight="1" x14ac:dyDescent="0.2">
      <c r="B121" s="115"/>
      <c r="C121" s="42" t="s">
        <v>103</v>
      </c>
      <c r="D121" s="38">
        <v>0.1</v>
      </c>
      <c r="E121" s="39" t="s">
        <v>104</v>
      </c>
      <c r="F121" s="41">
        <f t="shared" ref="F121:F127" si="12">D121*$G$118</f>
        <v>0</v>
      </c>
      <c r="G121" s="126"/>
      <c r="H121" s="41"/>
      <c r="I121" s="112"/>
    </row>
    <row r="122" spans="2:9" ht="10.5" customHeight="1" x14ac:dyDescent="0.2">
      <c r="B122" s="115"/>
      <c r="C122" s="42" t="s">
        <v>105</v>
      </c>
      <c r="D122" s="38">
        <v>2.5000000000000001E-2</v>
      </c>
      <c r="E122" s="39" t="s">
        <v>104</v>
      </c>
      <c r="F122" s="41">
        <f t="shared" si="12"/>
        <v>0</v>
      </c>
      <c r="G122" s="126"/>
      <c r="H122" s="41"/>
      <c r="I122" s="112"/>
    </row>
    <row r="123" spans="2:9" ht="10.5" customHeight="1" x14ac:dyDescent="0.2">
      <c r="B123" s="115"/>
      <c r="C123" s="42" t="s">
        <v>106</v>
      </c>
      <c r="D123" s="38">
        <v>0.05</v>
      </c>
      <c r="E123" s="39" t="s">
        <v>104</v>
      </c>
      <c r="F123" s="41">
        <f t="shared" si="12"/>
        <v>0</v>
      </c>
      <c r="G123" s="126"/>
      <c r="H123" s="41"/>
      <c r="I123" s="112"/>
    </row>
    <row r="124" spans="2:9" ht="10.5" customHeight="1" x14ac:dyDescent="0.2">
      <c r="B124" s="115"/>
      <c r="C124" s="42" t="s">
        <v>107</v>
      </c>
      <c r="D124" s="38">
        <v>4.6399999999999997E-2</v>
      </c>
      <c r="E124" s="39" t="s">
        <v>104</v>
      </c>
      <c r="F124" s="41">
        <f t="shared" si="12"/>
        <v>0</v>
      </c>
      <c r="G124" s="126"/>
      <c r="H124" s="41"/>
      <c r="I124" s="112"/>
    </row>
    <row r="125" spans="2:9" ht="10.5" customHeight="1" x14ac:dyDescent="0.2">
      <c r="B125" s="115"/>
      <c r="C125" s="42" t="s">
        <v>108</v>
      </c>
      <c r="D125" s="38">
        <v>0.01</v>
      </c>
      <c r="E125" s="39" t="s">
        <v>104</v>
      </c>
      <c r="F125" s="41">
        <f t="shared" si="12"/>
        <v>0</v>
      </c>
      <c r="G125" s="126"/>
      <c r="H125" s="41"/>
      <c r="I125" s="112"/>
    </row>
    <row r="126" spans="2:9" ht="10.5" customHeight="1" x14ac:dyDescent="0.2">
      <c r="B126" s="115"/>
      <c r="C126" s="42" t="s">
        <v>109</v>
      </c>
      <c r="D126" s="38">
        <v>0.05</v>
      </c>
      <c r="E126" s="39" t="s">
        <v>104</v>
      </c>
      <c r="F126" s="41">
        <f t="shared" si="12"/>
        <v>0</v>
      </c>
      <c r="G126" s="126"/>
      <c r="H126" s="41"/>
      <c r="I126" s="112"/>
    </row>
    <row r="127" spans="2:9" ht="10.5" customHeight="1" x14ac:dyDescent="0.2">
      <c r="B127" s="115"/>
      <c r="C127" s="42" t="s">
        <v>110</v>
      </c>
      <c r="D127" s="38">
        <v>1E-3</v>
      </c>
      <c r="E127" s="39" t="s">
        <v>104</v>
      </c>
      <c r="F127" s="41">
        <f t="shared" si="12"/>
        <v>0</v>
      </c>
      <c r="G127" s="125"/>
      <c r="H127" s="43"/>
      <c r="I127" s="112"/>
    </row>
    <row r="128" spans="2:9" ht="10.5" customHeight="1" x14ac:dyDescent="0.2">
      <c r="B128" s="115"/>
      <c r="C128" s="42" t="s">
        <v>111</v>
      </c>
      <c r="D128" s="38">
        <v>0.18</v>
      </c>
      <c r="E128" s="123" t="s">
        <v>112</v>
      </c>
      <c r="F128" s="41">
        <f>D128*$F$121</f>
        <v>0</v>
      </c>
      <c r="H128" s="124"/>
      <c r="I128" s="112"/>
    </row>
    <row r="129" spans="2:9" ht="13.5" thickBot="1" x14ac:dyDescent="0.25">
      <c r="B129" s="115"/>
      <c r="C129" s="122"/>
      <c r="D129" s="46"/>
      <c r="E129" s="121"/>
      <c r="F129" s="120"/>
      <c r="G129" s="119"/>
      <c r="H129" s="111"/>
      <c r="I129" s="112"/>
    </row>
    <row r="130" spans="2:9" ht="14.25" thickBot="1" x14ac:dyDescent="0.3">
      <c r="B130" s="24"/>
      <c r="C130" s="118" t="s">
        <v>113</v>
      </c>
      <c r="D130" s="26"/>
      <c r="E130" s="117"/>
      <c r="F130" s="28"/>
      <c r="G130" s="116">
        <f>SUM(F121:F128)+G118</f>
        <v>0</v>
      </c>
      <c r="H130" s="29"/>
      <c r="I130" s="50"/>
    </row>
    <row r="131" spans="2:9" ht="13.5" x14ac:dyDescent="0.25">
      <c r="B131" s="115"/>
      <c r="C131" s="114"/>
      <c r="D131" s="52"/>
      <c r="E131" s="113"/>
      <c r="F131" s="54"/>
      <c r="G131" s="105"/>
      <c r="H131" s="55"/>
      <c r="I131" s="56"/>
    </row>
    <row r="132" spans="2:9" ht="10.5" customHeight="1" x14ac:dyDescent="0.15">
      <c r="C132" s="111" t="s">
        <v>114</v>
      </c>
      <c r="D132" s="151">
        <v>0.05</v>
      </c>
      <c r="E132" s="110" t="s">
        <v>104</v>
      </c>
      <c r="F132" s="59">
        <f>D132*$G$118</f>
        <v>0</v>
      </c>
      <c r="G132" s="109"/>
      <c r="H132" s="59"/>
      <c r="I132" s="112"/>
    </row>
    <row r="133" spans="2:9" ht="14.25" thickBot="1" x14ac:dyDescent="0.3">
      <c r="B133" s="108"/>
      <c r="C133" s="107"/>
      <c r="D133" s="54"/>
      <c r="E133" s="106"/>
      <c r="F133" s="54"/>
      <c r="G133" s="105"/>
      <c r="H133" s="55"/>
      <c r="I133" s="56"/>
    </row>
    <row r="134" spans="2:9" ht="15" customHeight="1" thickBot="1" x14ac:dyDescent="0.3">
      <c r="B134" s="104"/>
      <c r="C134" s="103" t="s">
        <v>115</v>
      </c>
      <c r="D134" s="65"/>
      <c r="E134" s="102"/>
      <c r="F134" s="65"/>
      <c r="G134" s="67">
        <f>ROUND(+G130+F132,2)</f>
        <v>0</v>
      </c>
      <c r="H134" s="68"/>
      <c r="I134" s="67"/>
    </row>
    <row r="135" spans="2:9" ht="11.25" thickBot="1" x14ac:dyDescent="0.2"/>
    <row r="136" spans="2:9" ht="11.25" thickBot="1" x14ac:dyDescent="0.2">
      <c r="H136" s="101" t="s">
        <v>115</v>
      </c>
      <c r="I136" s="100">
        <f>G134</f>
        <v>0</v>
      </c>
    </row>
    <row r="137" spans="2:9" x14ac:dyDescent="0.15">
      <c r="F137" s="98"/>
      <c r="H137" s="98"/>
    </row>
    <row r="139" spans="2:9" x14ac:dyDescent="0.15">
      <c r="D139" s="99"/>
      <c r="E139" s="99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5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5"/>
  <sheetViews>
    <sheetView showGridLines="0" view="pageBreakPreview" topLeftCell="A91" zoomScale="115" zoomScaleNormal="130" zoomScaleSheetLayoutView="115" workbookViewId="0">
      <selection activeCell="G131" sqref="G131"/>
    </sheetView>
  </sheetViews>
  <sheetFormatPr defaultColWidth="9.140625" defaultRowHeight="10.5" x14ac:dyDescent="0.15"/>
  <cols>
    <col min="1" max="2" width="6.28515625" style="1" customWidth="1"/>
    <col min="3" max="3" width="56.7109375" style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71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24.7109375" style="1" customWidth="1"/>
    <col min="13" max="16384" width="9.140625" style="1"/>
  </cols>
  <sheetData>
    <row r="1" spans="2:11" ht="42" customHeight="1" x14ac:dyDescent="0.15">
      <c r="B1" s="164" t="s">
        <v>176</v>
      </c>
      <c r="C1" s="164"/>
      <c r="D1" s="164"/>
      <c r="E1" s="164"/>
      <c r="F1" s="164"/>
      <c r="G1" s="164"/>
      <c r="H1" s="164"/>
      <c r="I1" s="164"/>
    </row>
    <row r="2" spans="2:11" ht="11.25" customHeight="1" x14ac:dyDescent="0.2">
      <c r="C2" s="2"/>
      <c r="D2" s="3"/>
      <c r="E2" s="4"/>
      <c r="F2" s="165"/>
      <c r="G2" s="165"/>
      <c r="H2" s="165"/>
      <c r="I2" s="165"/>
      <c r="J2" s="5"/>
    </row>
    <row r="3" spans="2:11" ht="11.25" thickBot="1" x14ac:dyDescent="0.2">
      <c r="J3" s="5"/>
      <c r="K3" s="5"/>
    </row>
    <row r="4" spans="2:11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157" t="s">
        <v>5</v>
      </c>
      <c r="H4" s="9" t="s">
        <v>4</v>
      </c>
      <c r="I4" s="10" t="s">
        <v>5</v>
      </c>
      <c r="K4" s="11"/>
    </row>
    <row r="5" spans="2:11" ht="12.75" customHeight="1" thickBot="1" x14ac:dyDescent="0.2">
      <c r="B5" s="12">
        <v>1</v>
      </c>
      <c r="C5" s="13" t="s">
        <v>6</v>
      </c>
      <c r="D5" s="14"/>
      <c r="E5" s="14"/>
      <c r="F5" s="15"/>
      <c r="G5" s="132">
        <f>SUBTOTAL(9,G6:G10)</f>
        <v>0</v>
      </c>
      <c r="H5" s="17"/>
      <c r="I5" s="16"/>
      <c r="K5" s="11"/>
    </row>
    <row r="6" spans="2:11" ht="10.5" customHeight="1" x14ac:dyDescent="0.15">
      <c r="B6" s="18">
        <f>+B5+0.01</f>
        <v>1.01</v>
      </c>
      <c r="C6" s="19" t="s">
        <v>7</v>
      </c>
      <c r="D6" s="89">
        <v>110</v>
      </c>
      <c r="E6" s="21" t="s">
        <v>8</v>
      </c>
      <c r="F6" s="89">
        <v>0</v>
      </c>
      <c r="G6" s="90">
        <f>Cantidad*Precio</f>
        <v>0</v>
      </c>
      <c r="H6" s="89"/>
      <c r="I6" s="91"/>
    </row>
    <row r="7" spans="2:11" ht="10.5" customHeight="1" x14ac:dyDescent="0.15">
      <c r="B7" s="18">
        <f>+B6+0.01</f>
        <v>1.02</v>
      </c>
      <c r="C7" s="19" t="s">
        <v>9</v>
      </c>
      <c r="D7" s="89">
        <v>110</v>
      </c>
      <c r="E7" s="21" t="s">
        <v>8</v>
      </c>
      <c r="F7" s="89">
        <v>0</v>
      </c>
      <c r="G7" s="90">
        <f>Cantidad*Precio</f>
        <v>0</v>
      </c>
      <c r="H7" s="89"/>
      <c r="I7" s="91"/>
    </row>
    <row r="8" spans="2:11" ht="10.5" customHeight="1" x14ac:dyDescent="0.15">
      <c r="B8" s="18">
        <f>+B7+0.01</f>
        <v>1.03</v>
      </c>
      <c r="C8" s="19" t="s">
        <v>10</v>
      </c>
      <c r="D8" s="89">
        <v>150</v>
      </c>
      <c r="E8" s="21" t="s">
        <v>8</v>
      </c>
      <c r="F8" s="89">
        <v>0</v>
      </c>
      <c r="G8" s="90">
        <f>Cantidad*Precio</f>
        <v>0</v>
      </c>
      <c r="H8" s="89"/>
      <c r="I8" s="91"/>
    </row>
    <row r="9" spans="2:11" ht="10.5" customHeight="1" x14ac:dyDescent="0.15">
      <c r="B9" s="18">
        <f>+B8+0.01</f>
        <v>1.04</v>
      </c>
      <c r="C9" s="19" t="s">
        <v>175</v>
      </c>
      <c r="D9" s="89">
        <v>1</v>
      </c>
      <c r="E9" s="21" t="s">
        <v>12</v>
      </c>
      <c r="F9" s="89">
        <v>0</v>
      </c>
      <c r="G9" s="90">
        <f>Cantidad*Precio</f>
        <v>0</v>
      </c>
      <c r="H9" s="89"/>
      <c r="I9" s="91"/>
    </row>
    <row r="10" spans="2:11" ht="10.5" customHeight="1" thickBot="1" x14ac:dyDescent="0.2">
      <c r="B10" s="18">
        <f>+B9+0.01</f>
        <v>1.05</v>
      </c>
      <c r="C10" s="19" t="s">
        <v>127</v>
      </c>
      <c r="D10" s="89">
        <v>1</v>
      </c>
      <c r="E10" s="21" t="s">
        <v>12</v>
      </c>
      <c r="F10" s="89">
        <v>0</v>
      </c>
      <c r="G10" s="90">
        <f>Cantidad*Precio</f>
        <v>0</v>
      </c>
      <c r="H10" s="89"/>
      <c r="I10" s="91"/>
    </row>
    <row r="11" spans="2:11" ht="12.75" customHeight="1" thickBot="1" x14ac:dyDescent="0.2">
      <c r="B11" s="12">
        <v>2</v>
      </c>
      <c r="C11" s="13" t="s">
        <v>13</v>
      </c>
      <c r="D11" s="14"/>
      <c r="E11" s="14"/>
      <c r="F11" s="15"/>
      <c r="G11" s="132">
        <f>SUBTOTAL(9,G12:G15)</f>
        <v>0</v>
      </c>
      <c r="H11" s="17"/>
      <c r="I11" s="16"/>
    </row>
    <row r="12" spans="2:11" ht="10.5" customHeight="1" x14ac:dyDescent="0.15">
      <c r="B12" s="18">
        <f>B11+0.01</f>
        <v>2.0099999999999998</v>
      </c>
      <c r="C12" s="19" t="s">
        <v>14</v>
      </c>
      <c r="D12" s="89">
        <f>ROUNDUP(D17*1/0.3,0)</f>
        <v>16</v>
      </c>
      <c r="E12" s="21" t="s">
        <v>15</v>
      </c>
      <c r="F12" s="89">
        <v>0</v>
      </c>
      <c r="G12" s="90">
        <f>Cantidad*Precio</f>
        <v>0</v>
      </c>
      <c r="H12" s="89"/>
      <c r="I12" s="91"/>
    </row>
    <row r="13" spans="2:11" ht="10.5" customHeight="1" x14ac:dyDescent="0.15">
      <c r="B13" s="18">
        <f>B12+0.01</f>
        <v>2.0199999999999996</v>
      </c>
      <c r="C13" s="19" t="s">
        <v>16</v>
      </c>
      <c r="D13" s="89">
        <f>D12*0.3</f>
        <v>4.8</v>
      </c>
      <c r="E13" s="21" t="s">
        <v>15</v>
      </c>
      <c r="F13" s="89">
        <v>0</v>
      </c>
      <c r="G13" s="90">
        <f>Cantidad*Precio</f>
        <v>0</v>
      </c>
      <c r="H13" s="89"/>
      <c r="I13" s="91"/>
    </row>
    <row r="14" spans="2:11" ht="10.5" customHeight="1" x14ac:dyDescent="0.15">
      <c r="B14" s="18">
        <f>B13+0.01</f>
        <v>2.0299999999999994</v>
      </c>
      <c r="C14" s="19" t="s">
        <v>135</v>
      </c>
      <c r="D14" s="89">
        <f>ROUNDUP(7*9*0.6,0)</f>
        <v>38</v>
      </c>
      <c r="E14" s="21" t="s">
        <v>15</v>
      </c>
      <c r="F14" s="89">
        <v>0</v>
      </c>
      <c r="G14" s="90">
        <f>Cantidad*Precio</f>
        <v>0</v>
      </c>
      <c r="H14" s="89"/>
      <c r="I14" s="91"/>
    </row>
    <row r="15" spans="2:11" ht="10.5" customHeight="1" thickBot="1" x14ac:dyDescent="0.2">
      <c r="B15" s="18">
        <f>B14+0.01</f>
        <v>2.0399999999999991</v>
      </c>
      <c r="C15" s="19" t="s">
        <v>17</v>
      </c>
      <c r="D15" s="89">
        <f>D12*1.4</f>
        <v>22.4</v>
      </c>
      <c r="E15" s="21" t="s">
        <v>15</v>
      </c>
      <c r="F15" s="89">
        <v>0</v>
      </c>
      <c r="G15" s="90">
        <f>Cantidad*Precio</f>
        <v>0</v>
      </c>
      <c r="H15" s="89"/>
      <c r="I15" s="91"/>
    </row>
    <row r="16" spans="2:11" ht="12.75" customHeight="1" thickBot="1" x14ac:dyDescent="0.2">
      <c r="B16" s="12">
        <v>3</v>
      </c>
      <c r="C16" s="13" t="s">
        <v>18</v>
      </c>
      <c r="D16" s="14"/>
      <c r="E16" s="14"/>
      <c r="F16" s="15"/>
      <c r="G16" s="132">
        <f>SUBTOTAL(9,G17:G30)</f>
        <v>0</v>
      </c>
      <c r="H16" s="17"/>
      <c r="I16" s="16"/>
    </row>
    <row r="17" spans="2:9" ht="10.5" customHeight="1" x14ac:dyDescent="0.15">
      <c r="B17" s="18">
        <f t="shared" ref="B17:B30" si="0">B16+0.01</f>
        <v>3.01</v>
      </c>
      <c r="C17" s="163" t="s">
        <v>180</v>
      </c>
      <c r="D17" s="89">
        <v>4.5999999999999996</v>
      </c>
      <c r="E17" s="21" t="s">
        <v>15</v>
      </c>
      <c r="F17" s="89">
        <v>0</v>
      </c>
      <c r="G17" s="90">
        <f t="shared" ref="G17:G30" si="1">Cantidad*Precio</f>
        <v>0</v>
      </c>
      <c r="H17" s="89"/>
      <c r="I17" s="91"/>
    </row>
    <row r="18" spans="2:9" ht="10.5" customHeight="1" x14ac:dyDescent="0.15">
      <c r="B18" s="18">
        <f t="shared" si="0"/>
        <v>3.0199999999999996</v>
      </c>
      <c r="C18" s="19" t="s">
        <v>19</v>
      </c>
      <c r="D18" s="89">
        <v>0.6</v>
      </c>
      <c r="E18" s="21" t="s">
        <v>15</v>
      </c>
      <c r="F18" s="89">
        <v>0</v>
      </c>
      <c r="G18" s="90">
        <f t="shared" si="1"/>
        <v>0</v>
      </c>
      <c r="H18" s="89"/>
      <c r="I18" s="91"/>
    </row>
    <row r="19" spans="2:9" ht="10.5" customHeight="1" x14ac:dyDescent="0.15">
      <c r="B19" s="18">
        <f t="shared" si="0"/>
        <v>3.0299999999999994</v>
      </c>
      <c r="C19" s="19" t="s">
        <v>20</v>
      </c>
      <c r="D19" s="89">
        <v>0.5</v>
      </c>
      <c r="E19" s="21" t="s">
        <v>15</v>
      </c>
      <c r="F19" s="89">
        <v>0</v>
      </c>
      <c r="G19" s="90">
        <f t="shared" si="1"/>
        <v>0</v>
      </c>
      <c r="H19" s="89"/>
      <c r="I19" s="91"/>
    </row>
    <row r="20" spans="2:9" ht="10.5" customHeight="1" x14ac:dyDescent="0.15">
      <c r="B20" s="18">
        <f t="shared" si="0"/>
        <v>3.0399999999999991</v>
      </c>
      <c r="C20" s="19" t="s">
        <v>21</v>
      </c>
      <c r="D20" s="89">
        <v>0.6</v>
      </c>
      <c r="E20" s="21" t="s">
        <v>15</v>
      </c>
      <c r="F20" s="89">
        <v>0</v>
      </c>
      <c r="G20" s="90">
        <f t="shared" si="1"/>
        <v>0</v>
      </c>
      <c r="H20" s="89"/>
      <c r="I20" s="91"/>
    </row>
    <row r="21" spans="2:9" ht="10.5" customHeight="1" x14ac:dyDescent="0.15">
      <c r="B21" s="18">
        <f t="shared" si="0"/>
        <v>3.0499999999999989</v>
      </c>
      <c r="C21" s="19" t="s">
        <v>22</v>
      </c>
      <c r="D21" s="89">
        <v>0.6</v>
      </c>
      <c r="E21" s="21" t="s">
        <v>15</v>
      </c>
      <c r="F21" s="89">
        <v>0</v>
      </c>
      <c r="G21" s="90">
        <f t="shared" si="1"/>
        <v>0</v>
      </c>
      <c r="H21" s="89"/>
      <c r="I21" s="91"/>
    </row>
    <row r="22" spans="2:9" ht="10.5" customHeight="1" x14ac:dyDescent="0.15">
      <c r="B22" s="18">
        <f t="shared" si="0"/>
        <v>3.0599999999999987</v>
      </c>
      <c r="C22" s="19" t="s">
        <v>23</v>
      </c>
      <c r="D22" s="89">
        <v>1.1000000000000001</v>
      </c>
      <c r="E22" s="21" t="s">
        <v>15</v>
      </c>
      <c r="F22" s="89">
        <v>0</v>
      </c>
      <c r="G22" s="90">
        <f t="shared" si="1"/>
        <v>0</v>
      </c>
      <c r="H22" s="89"/>
      <c r="I22" s="91"/>
    </row>
    <row r="23" spans="2:9" ht="10.5" customHeight="1" x14ac:dyDescent="0.15">
      <c r="B23" s="18">
        <f t="shared" si="0"/>
        <v>3.0699999999999985</v>
      </c>
      <c r="C23" s="19" t="s">
        <v>24</v>
      </c>
      <c r="D23" s="89">
        <v>1.7</v>
      </c>
      <c r="E23" s="21" t="s">
        <v>15</v>
      </c>
      <c r="F23" s="89">
        <v>0</v>
      </c>
      <c r="G23" s="90">
        <f t="shared" si="1"/>
        <v>0</v>
      </c>
      <c r="H23" s="89"/>
      <c r="I23" s="91"/>
    </row>
    <row r="24" spans="2:9" ht="10.5" customHeight="1" x14ac:dyDescent="0.15">
      <c r="B24" s="18">
        <f t="shared" si="0"/>
        <v>3.0799999999999983</v>
      </c>
      <c r="C24" s="19" t="s">
        <v>25</v>
      </c>
      <c r="D24" s="89">
        <v>0.4</v>
      </c>
      <c r="E24" s="21" t="s">
        <v>15</v>
      </c>
      <c r="F24" s="89">
        <v>0</v>
      </c>
      <c r="G24" s="90">
        <f t="shared" si="1"/>
        <v>0</v>
      </c>
      <c r="H24" s="89"/>
      <c r="I24" s="91"/>
    </row>
    <row r="25" spans="2:9" ht="10.5" customHeight="1" x14ac:dyDescent="0.15">
      <c r="B25" s="18">
        <f t="shared" si="0"/>
        <v>3.0899999999999981</v>
      </c>
      <c r="C25" s="19" t="s">
        <v>125</v>
      </c>
      <c r="D25" s="89">
        <v>0.15</v>
      </c>
      <c r="E25" s="21" t="s">
        <v>15</v>
      </c>
      <c r="F25" s="89">
        <v>0</v>
      </c>
      <c r="G25" s="90">
        <f t="shared" si="1"/>
        <v>0</v>
      </c>
      <c r="H25" s="89"/>
      <c r="I25" s="91"/>
    </row>
    <row r="26" spans="2:9" ht="10.5" customHeight="1" x14ac:dyDescent="0.15">
      <c r="B26" s="18">
        <f t="shared" si="0"/>
        <v>3.0999999999999979</v>
      </c>
      <c r="C26" s="19" t="s">
        <v>26</v>
      </c>
      <c r="D26" s="89">
        <v>0.9</v>
      </c>
      <c r="E26" s="21" t="s">
        <v>15</v>
      </c>
      <c r="F26" s="89">
        <v>0</v>
      </c>
      <c r="G26" s="90">
        <f t="shared" si="1"/>
        <v>0</v>
      </c>
      <c r="H26" s="89"/>
      <c r="I26" s="91"/>
    </row>
    <row r="27" spans="2:9" ht="10.5" customHeight="1" x14ac:dyDescent="0.15">
      <c r="B27" s="18">
        <f t="shared" si="0"/>
        <v>3.1099999999999977</v>
      </c>
      <c r="C27" s="19" t="s">
        <v>27</v>
      </c>
      <c r="D27" s="89">
        <v>33</v>
      </c>
      <c r="E27" s="21" t="s">
        <v>8</v>
      </c>
      <c r="F27" s="89">
        <v>0</v>
      </c>
      <c r="G27" s="90">
        <f t="shared" si="1"/>
        <v>0</v>
      </c>
      <c r="H27" s="89"/>
      <c r="I27" s="91"/>
    </row>
    <row r="28" spans="2:9" ht="10.5" customHeight="1" x14ac:dyDescent="0.15">
      <c r="B28" s="18">
        <f t="shared" si="0"/>
        <v>3.1199999999999974</v>
      </c>
      <c r="C28" s="19" t="s">
        <v>28</v>
      </c>
      <c r="D28" s="89">
        <v>4.8</v>
      </c>
      <c r="E28" s="21" t="s">
        <v>15</v>
      </c>
      <c r="F28" s="89">
        <v>0</v>
      </c>
      <c r="G28" s="90">
        <f t="shared" si="1"/>
        <v>0</v>
      </c>
      <c r="H28" s="89"/>
      <c r="I28" s="91"/>
    </row>
    <row r="29" spans="2:9" ht="10.5" customHeight="1" x14ac:dyDescent="0.15">
      <c r="B29" s="18">
        <f t="shared" si="0"/>
        <v>3.1299999999999972</v>
      </c>
      <c r="C29" s="19" t="s">
        <v>29</v>
      </c>
      <c r="D29" s="89">
        <v>80</v>
      </c>
      <c r="E29" s="21" t="s">
        <v>8</v>
      </c>
      <c r="F29" s="89">
        <v>0</v>
      </c>
      <c r="G29" s="90">
        <f t="shared" si="1"/>
        <v>0</v>
      </c>
      <c r="H29" s="89"/>
      <c r="I29" s="91"/>
    </row>
    <row r="30" spans="2:9" ht="10.5" customHeight="1" thickBot="1" x14ac:dyDescent="0.2">
      <c r="B30" s="18">
        <f t="shared" si="0"/>
        <v>3.139999999999997</v>
      </c>
      <c r="C30" s="19" t="s">
        <v>120</v>
      </c>
      <c r="D30" s="89">
        <v>3.4</v>
      </c>
      <c r="E30" s="21" t="s">
        <v>8</v>
      </c>
      <c r="F30" s="89">
        <v>0</v>
      </c>
      <c r="G30" s="90">
        <f t="shared" si="1"/>
        <v>0</v>
      </c>
      <c r="H30" s="89"/>
      <c r="I30" s="91"/>
    </row>
    <row r="31" spans="2:9" ht="12.75" customHeight="1" thickBot="1" x14ac:dyDescent="0.2">
      <c r="B31" s="12">
        <v>4</v>
      </c>
      <c r="C31" s="13" t="s">
        <v>30</v>
      </c>
      <c r="D31" s="14"/>
      <c r="E31" s="14"/>
      <c r="F31" s="15"/>
      <c r="G31" s="132">
        <f>SUBTOTAL(9,G32:G36)</f>
        <v>0</v>
      </c>
      <c r="H31" s="17"/>
      <c r="I31" s="16"/>
    </row>
    <row r="32" spans="2:9" ht="10.5" customHeight="1" x14ac:dyDescent="0.15">
      <c r="B32" s="18">
        <f>B31+0.01</f>
        <v>4.01</v>
      </c>
      <c r="C32" s="19" t="s">
        <v>31</v>
      </c>
      <c r="D32" s="89">
        <v>65</v>
      </c>
      <c r="E32" s="21" t="s">
        <v>8</v>
      </c>
      <c r="F32" s="89">
        <v>0</v>
      </c>
      <c r="G32" s="90">
        <f>Cantidad*Precio</f>
        <v>0</v>
      </c>
      <c r="H32" s="89"/>
      <c r="I32" s="91"/>
    </row>
    <row r="33" spans="2:9" ht="10.5" customHeight="1" x14ac:dyDescent="0.15">
      <c r="B33" s="18">
        <f>B32+0.01</f>
        <v>4.0199999999999996</v>
      </c>
      <c r="C33" s="19" t="s">
        <v>32</v>
      </c>
      <c r="D33" s="89">
        <v>65</v>
      </c>
      <c r="E33" s="21" t="s">
        <v>8</v>
      </c>
      <c r="F33" s="89">
        <v>0</v>
      </c>
      <c r="G33" s="90">
        <f>Cantidad*Precio</f>
        <v>0</v>
      </c>
      <c r="H33" s="89"/>
      <c r="I33" s="91"/>
    </row>
    <row r="34" spans="2:9" ht="10.5" customHeight="1" x14ac:dyDescent="0.15">
      <c r="B34" s="18">
        <f>B33+0.01</f>
        <v>4.0299999999999994</v>
      </c>
      <c r="C34" s="19" t="s">
        <v>33</v>
      </c>
      <c r="D34" s="89">
        <v>20</v>
      </c>
      <c r="E34" s="21" t="s">
        <v>8</v>
      </c>
      <c r="F34" s="89">
        <v>0</v>
      </c>
      <c r="G34" s="90">
        <f>Cantidad*Precio</f>
        <v>0</v>
      </c>
      <c r="H34" s="89"/>
      <c r="I34" s="91"/>
    </row>
    <row r="35" spans="2:9" ht="10.5" customHeight="1" x14ac:dyDescent="0.15">
      <c r="B35" s="18">
        <f>B34+0.01</f>
        <v>4.0399999999999991</v>
      </c>
      <c r="C35" s="19" t="s">
        <v>34</v>
      </c>
      <c r="D35" s="89">
        <v>18</v>
      </c>
      <c r="E35" s="21" t="s">
        <v>8</v>
      </c>
      <c r="F35" s="89">
        <v>0</v>
      </c>
      <c r="G35" s="90">
        <f>Cantidad*Precio</f>
        <v>0</v>
      </c>
      <c r="H35" s="89"/>
      <c r="I35" s="91"/>
    </row>
    <row r="36" spans="2:9" ht="10.5" customHeight="1" thickBot="1" x14ac:dyDescent="0.2">
      <c r="B36" s="18">
        <f>B35+0.01</f>
        <v>4.0499999999999989</v>
      </c>
      <c r="C36" s="19" t="s">
        <v>145</v>
      </c>
      <c r="D36" s="23">
        <v>50</v>
      </c>
      <c r="E36" s="21" t="s">
        <v>41</v>
      </c>
      <c r="F36" s="89">
        <v>0</v>
      </c>
      <c r="G36" s="76">
        <f>Cantidad*Precio</f>
        <v>0</v>
      </c>
      <c r="H36" s="23"/>
      <c r="I36" s="22"/>
    </row>
    <row r="37" spans="2:9" ht="12.75" customHeight="1" thickBot="1" x14ac:dyDescent="0.2">
      <c r="B37" s="12">
        <v>5</v>
      </c>
      <c r="C37" s="156" t="s">
        <v>35</v>
      </c>
      <c r="D37" s="14"/>
      <c r="E37" s="14"/>
      <c r="F37" s="15"/>
      <c r="G37" s="132">
        <f>SUBTOTAL(9,G38:G43)</f>
        <v>0</v>
      </c>
      <c r="H37" s="17"/>
      <c r="I37" s="16"/>
    </row>
    <row r="38" spans="2:9" ht="10.5" customHeight="1" x14ac:dyDescent="0.15">
      <c r="B38" s="18">
        <f t="shared" ref="B38:B43" si="2">B37+0.01</f>
        <v>5.01</v>
      </c>
      <c r="C38" s="19" t="s">
        <v>36</v>
      </c>
      <c r="D38" s="89">
        <v>317.5</v>
      </c>
      <c r="E38" s="21" t="s">
        <v>8</v>
      </c>
      <c r="F38" s="89">
        <v>0</v>
      </c>
      <c r="G38" s="90">
        <f t="shared" ref="G38:G43" si="3">Cantidad*Precio</f>
        <v>0</v>
      </c>
      <c r="H38" s="89"/>
      <c r="I38" s="91"/>
    </row>
    <row r="39" spans="2:9" ht="10.5" customHeight="1" x14ac:dyDescent="0.15">
      <c r="B39" s="18">
        <f t="shared" si="2"/>
        <v>5.0199999999999996</v>
      </c>
      <c r="C39" s="19" t="s">
        <v>37</v>
      </c>
      <c r="D39" s="89">
        <v>33</v>
      </c>
      <c r="E39" s="21" t="s">
        <v>8</v>
      </c>
      <c r="F39" s="89">
        <v>0</v>
      </c>
      <c r="G39" s="90">
        <f t="shared" si="3"/>
        <v>0</v>
      </c>
      <c r="H39" s="89"/>
      <c r="I39" s="91"/>
    </row>
    <row r="40" spans="2:9" ht="10.5" customHeight="1" x14ac:dyDescent="0.15">
      <c r="B40" s="18">
        <f t="shared" si="2"/>
        <v>5.0299999999999994</v>
      </c>
      <c r="C40" s="19" t="s">
        <v>38</v>
      </c>
      <c r="D40" s="89">
        <v>235</v>
      </c>
      <c r="E40" s="21" t="s">
        <v>8</v>
      </c>
      <c r="F40" s="89">
        <v>0</v>
      </c>
      <c r="G40" s="90">
        <f t="shared" si="3"/>
        <v>0</v>
      </c>
      <c r="H40" s="89"/>
      <c r="I40" s="91"/>
    </row>
    <row r="41" spans="2:9" ht="10.5" customHeight="1" x14ac:dyDescent="0.15">
      <c r="B41" s="18">
        <f t="shared" si="2"/>
        <v>5.0399999999999991</v>
      </c>
      <c r="C41" s="19" t="s">
        <v>39</v>
      </c>
      <c r="D41" s="89">
        <v>40.5</v>
      </c>
      <c r="E41" s="21" t="s">
        <v>8</v>
      </c>
      <c r="F41" s="89">
        <v>0</v>
      </c>
      <c r="G41" s="90">
        <f t="shared" si="3"/>
        <v>0</v>
      </c>
      <c r="H41" s="89"/>
      <c r="I41" s="91"/>
    </row>
    <row r="42" spans="2:9" ht="10.5" customHeight="1" x14ac:dyDescent="0.15">
      <c r="B42" s="18">
        <f t="shared" si="2"/>
        <v>5.0499999999999989</v>
      </c>
      <c r="C42" s="19" t="s">
        <v>40</v>
      </c>
      <c r="D42" s="89">
        <v>260</v>
      </c>
      <c r="E42" s="21" t="s">
        <v>41</v>
      </c>
      <c r="F42" s="89">
        <v>0</v>
      </c>
      <c r="G42" s="90">
        <f t="shared" si="3"/>
        <v>0</v>
      </c>
      <c r="H42" s="89"/>
      <c r="I42" s="91"/>
    </row>
    <row r="43" spans="2:9" ht="10.5" customHeight="1" thickBot="1" x14ac:dyDescent="0.2">
      <c r="B43" s="18">
        <f t="shared" si="2"/>
        <v>5.0599999999999987</v>
      </c>
      <c r="C43" s="19" t="s">
        <v>42</v>
      </c>
      <c r="D43" s="89">
        <v>117.3</v>
      </c>
      <c r="E43" s="21" t="s">
        <v>41</v>
      </c>
      <c r="F43" s="89">
        <v>0</v>
      </c>
      <c r="G43" s="90">
        <f t="shared" si="3"/>
        <v>0</v>
      </c>
      <c r="H43" s="89"/>
      <c r="I43" s="91"/>
    </row>
    <row r="44" spans="2:9" ht="12.75" customHeight="1" thickBot="1" x14ac:dyDescent="0.2">
      <c r="B44" s="12">
        <v>6</v>
      </c>
      <c r="C44" s="13" t="s">
        <v>44</v>
      </c>
      <c r="D44" s="14"/>
      <c r="E44" s="14"/>
      <c r="F44" s="15"/>
      <c r="G44" s="132">
        <f>SUBTOTAL(9,G45:G48)</f>
        <v>0</v>
      </c>
      <c r="H44" s="17"/>
      <c r="I44" s="16"/>
    </row>
    <row r="45" spans="2:9" ht="10.5" customHeight="1" x14ac:dyDescent="0.15">
      <c r="B45" s="18">
        <f>B44+0.01</f>
        <v>6.01</v>
      </c>
      <c r="C45" s="19" t="s">
        <v>45</v>
      </c>
      <c r="D45" s="89">
        <v>36</v>
      </c>
      <c r="E45" s="21" t="s">
        <v>8</v>
      </c>
      <c r="F45" s="89">
        <v>0</v>
      </c>
      <c r="G45" s="90">
        <f>Cantidad*Precio</f>
        <v>0</v>
      </c>
      <c r="H45" s="89"/>
      <c r="I45" s="91"/>
    </row>
    <row r="46" spans="2:9" ht="10.5" customHeight="1" x14ac:dyDescent="0.15">
      <c r="B46" s="18">
        <f>B45+0.01</f>
        <v>6.02</v>
      </c>
      <c r="C46" s="19" t="s">
        <v>46</v>
      </c>
      <c r="D46" s="89">
        <v>64</v>
      </c>
      <c r="E46" s="21" t="s">
        <v>8</v>
      </c>
      <c r="F46" s="89">
        <v>0</v>
      </c>
      <c r="G46" s="90">
        <f>Cantidad*Precio</f>
        <v>0</v>
      </c>
      <c r="H46" s="89"/>
      <c r="I46" s="91"/>
    </row>
    <row r="47" spans="2:9" ht="10.5" customHeight="1" x14ac:dyDescent="0.15">
      <c r="B47" s="18">
        <f>B46+0.01</f>
        <v>6.0299999999999994</v>
      </c>
      <c r="C47" s="19" t="s">
        <v>47</v>
      </c>
      <c r="D47" s="89">
        <v>33</v>
      </c>
      <c r="E47" s="21" t="s">
        <v>41</v>
      </c>
      <c r="F47" s="89">
        <v>0</v>
      </c>
      <c r="G47" s="90">
        <f>Cantidad*Precio</f>
        <v>0</v>
      </c>
      <c r="H47" s="89"/>
      <c r="I47" s="91"/>
    </row>
    <row r="48" spans="2:9" ht="10.5" customHeight="1" thickBot="1" x14ac:dyDescent="0.2">
      <c r="B48" s="18">
        <f>B46+0.01</f>
        <v>6.0299999999999994</v>
      </c>
      <c r="C48" s="19" t="s">
        <v>48</v>
      </c>
      <c r="D48" s="89">
        <v>34</v>
      </c>
      <c r="E48" s="21" t="s">
        <v>41</v>
      </c>
      <c r="F48" s="89">
        <v>0</v>
      </c>
      <c r="G48" s="90">
        <f>Cantidad*Precio</f>
        <v>0</v>
      </c>
      <c r="H48" s="89"/>
      <c r="I48" s="91"/>
    </row>
    <row r="49" spans="2:9" ht="12.75" customHeight="1" thickBot="1" x14ac:dyDescent="0.2">
      <c r="B49" s="12">
        <v>7</v>
      </c>
      <c r="C49" s="13" t="s">
        <v>49</v>
      </c>
      <c r="D49" s="14"/>
      <c r="E49" s="14"/>
      <c r="F49" s="15"/>
      <c r="G49" s="132">
        <f>SUBTOTAL(9,G50:G53)</f>
        <v>0</v>
      </c>
      <c r="H49" s="17"/>
      <c r="I49" s="16"/>
    </row>
    <row r="50" spans="2:9" ht="10.5" customHeight="1" x14ac:dyDescent="0.15">
      <c r="B50" s="18">
        <f>B49+0.01</f>
        <v>7.01</v>
      </c>
      <c r="C50" s="19" t="s">
        <v>174</v>
      </c>
      <c r="D50" s="89">
        <v>33</v>
      </c>
      <c r="E50" s="21" t="s">
        <v>8</v>
      </c>
      <c r="F50" s="89">
        <v>0</v>
      </c>
      <c r="G50" s="90">
        <f>Cantidad*Precio</f>
        <v>0</v>
      </c>
      <c r="H50" s="89"/>
      <c r="I50" s="91"/>
    </row>
    <row r="51" spans="2:9" ht="10.5" customHeight="1" x14ac:dyDescent="0.15">
      <c r="B51" s="18">
        <f>B50+0.01</f>
        <v>7.02</v>
      </c>
      <c r="C51" s="19" t="s">
        <v>173</v>
      </c>
      <c r="D51" s="89">
        <v>40</v>
      </c>
      <c r="E51" s="21" t="s">
        <v>41</v>
      </c>
      <c r="F51" s="89">
        <v>0</v>
      </c>
      <c r="G51" s="90">
        <f>Cantidad*Precio</f>
        <v>0</v>
      </c>
      <c r="H51" s="89"/>
      <c r="I51" s="91"/>
    </row>
    <row r="52" spans="2:9" ht="10.5" customHeight="1" x14ac:dyDescent="0.15">
      <c r="B52" s="18">
        <f>B51+0.01</f>
        <v>7.0299999999999994</v>
      </c>
      <c r="C52" s="19" t="s">
        <v>52</v>
      </c>
      <c r="D52" s="89">
        <v>33</v>
      </c>
      <c r="E52" s="21" t="s">
        <v>8</v>
      </c>
      <c r="F52" s="89">
        <v>0</v>
      </c>
      <c r="G52" s="90">
        <f>Cantidad*Precio</f>
        <v>0</v>
      </c>
      <c r="H52" s="89"/>
      <c r="I52" s="91"/>
    </row>
    <row r="53" spans="2:9" ht="10.5" customHeight="1" thickBot="1" x14ac:dyDescent="0.2">
      <c r="B53" s="18">
        <f>B52+0.01</f>
        <v>7.0399999999999991</v>
      </c>
      <c r="C53" s="19" t="s">
        <v>172</v>
      </c>
      <c r="D53" s="89">
        <v>9</v>
      </c>
      <c r="E53" s="21" t="s">
        <v>8</v>
      </c>
      <c r="F53" s="89">
        <v>0</v>
      </c>
      <c r="G53" s="90">
        <f>Cantidad*Precio</f>
        <v>0</v>
      </c>
      <c r="H53" s="89"/>
      <c r="I53" s="91"/>
    </row>
    <row r="54" spans="2:9" ht="12.75" customHeight="1" thickBot="1" x14ac:dyDescent="0.2">
      <c r="B54" s="12">
        <v>8</v>
      </c>
      <c r="C54" s="13" t="s">
        <v>54</v>
      </c>
      <c r="D54" s="14"/>
      <c r="E54" s="14"/>
      <c r="F54" s="15"/>
      <c r="G54" s="132">
        <f>SUBTOTAL(9,G55:G58)</f>
        <v>0</v>
      </c>
      <c r="H54" s="17"/>
      <c r="I54" s="16"/>
    </row>
    <row r="55" spans="2:9" ht="10.5" customHeight="1" x14ac:dyDescent="0.15">
      <c r="B55" s="18">
        <f>B54+0.01</f>
        <v>8.01</v>
      </c>
      <c r="C55" s="19" t="s">
        <v>171</v>
      </c>
      <c r="D55" s="89">
        <v>308.5</v>
      </c>
      <c r="E55" s="21" t="s">
        <v>8</v>
      </c>
      <c r="F55" s="89">
        <v>0</v>
      </c>
      <c r="G55" s="90">
        <f>Cantidad*Precio</f>
        <v>0</v>
      </c>
      <c r="H55" s="89"/>
      <c r="I55" s="91"/>
    </row>
    <row r="56" spans="2:9" ht="10.5" customHeight="1" x14ac:dyDescent="0.15">
      <c r="B56" s="18">
        <f>B55+0.01</f>
        <v>8.02</v>
      </c>
      <c r="C56" s="19" t="s">
        <v>56</v>
      </c>
      <c r="D56" s="89">
        <v>275.5</v>
      </c>
      <c r="E56" s="21" t="s">
        <v>8</v>
      </c>
      <c r="F56" s="89">
        <v>0</v>
      </c>
      <c r="G56" s="90">
        <f>Cantidad*Precio</f>
        <v>0</v>
      </c>
      <c r="H56" s="89"/>
      <c r="I56" s="91"/>
    </row>
    <row r="57" spans="2:9" ht="10.5" customHeight="1" x14ac:dyDescent="0.15">
      <c r="B57" s="18">
        <f>B56+0.01</f>
        <v>8.0299999999999994</v>
      </c>
      <c r="C57" s="19" t="s">
        <v>57</v>
      </c>
      <c r="D57" s="89">
        <v>33</v>
      </c>
      <c r="E57" s="21" t="s">
        <v>8</v>
      </c>
      <c r="F57" s="89">
        <v>0</v>
      </c>
      <c r="G57" s="90">
        <f>Cantidad*Precio</f>
        <v>0</v>
      </c>
      <c r="H57" s="89"/>
      <c r="I57" s="91"/>
    </row>
    <row r="58" spans="2:9" ht="10.5" customHeight="1" thickBot="1" x14ac:dyDescent="0.2">
      <c r="B58" s="18">
        <f>B57+0.01</f>
        <v>8.0399999999999991</v>
      </c>
      <c r="C58" s="19" t="s">
        <v>170</v>
      </c>
      <c r="D58" s="89">
        <v>64</v>
      </c>
      <c r="E58" s="21" t="s">
        <v>8</v>
      </c>
      <c r="F58" s="89">
        <v>0</v>
      </c>
      <c r="G58" s="90">
        <f>Cantidad*Precio</f>
        <v>0</v>
      </c>
      <c r="H58" s="89"/>
      <c r="I58" s="91"/>
    </row>
    <row r="59" spans="2:9" ht="12.75" customHeight="1" thickBot="1" x14ac:dyDescent="0.2">
      <c r="B59" s="12">
        <v>9</v>
      </c>
      <c r="C59" s="13" t="s">
        <v>61</v>
      </c>
      <c r="D59" s="14"/>
      <c r="E59" s="14"/>
      <c r="F59" s="15"/>
      <c r="G59" s="132">
        <f>SUBTOTAL(9,G60:G71)</f>
        <v>0</v>
      </c>
      <c r="H59" s="17"/>
      <c r="I59" s="16"/>
    </row>
    <row r="60" spans="2:9" ht="10.5" customHeight="1" x14ac:dyDescent="0.15">
      <c r="B60" s="18">
        <f t="shared" ref="B60:B71" si="4">B59+0.01</f>
        <v>9.01</v>
      </c>
      <c r="C60" s="19" t="s">
        <v>62</v>
      </c>
      <c r="D60" s="89">
        <v>1</v>
      </c>
      <c r="E60" s="21" t="s">
        <v>12</v>
      </c>
      <c r="F60" s="89">
        <v>0</v>
      </c>
      <c r="G60" s="90">
        <f t="shared" ref="G60:G71" si="5">Cantidad*Precio</f>
        <v>0</v>
      </c>
      <c r="H60" s="89"/>
      <c r="I60" s="91"/>
    </row>
    <row r="61" spans="2:9" ht="10.5" customHeight="1" x14ac:dyDescent="0.15">
      <c r="B61" s="18">
        <f t="shared" si="4"/>
        <v>9.02</v>
      </c>
      <c r="C61" s="19" t="s">
        <v>63</v>
      </c>
      <c r="D61" s="89">
        <v>1</v>
      </c>
      <c r="E61" s="21" t="s">
        <v>12</v>
      </c>
      <c r="F61" s="89">
        <v>0</v>
      </c>
      <c r="G61" s="90">
        <f t="shared" si="5"/>
        <v>0</v>
      </c>
      <c r="H61" s="89"/>
      <c r="I61" s="91"/>
    </row>
    <row r="62" spans="2:9" ht="10.5" customHeight="1" x14ac:dyDescent="0.15">
      <c r="B62" s="18">
        <f t="shared" si="4"/>
        <v>9.0299999999999994</v>
      </c>
      <c r="C62" s="19" t="s">
        <v>64</v>
      </c>
      <c r="D62" s="89">
        <v>2</v>
      </c>
      <c r="E62" s="21" t="s">
        <v>12</v>
      </c>
      <c r="F62" s="89">
        <v>0</v>
      </c>
      <c r="G62" s="90">
        <f t="shared" si="5"/>
        <v>0</v>
      </c>
      <c r="H62" s="89"/>
      <c r="I62" s="91"/>
    </row>
    <row r="63" spans="2:9" ht="10.5" customHeight="1" x14ac:dyDescent="0.15">
      <c r="B63" s="18">
        <f t="shared" si="4"/>
        <v>9.0399999999999991</v>
      </c>
      <c r="C63" s="19" t="s">
        <v>65</v>
      </c>
      <c r="D63" s="89">
        <v>12</v>
      </c>
      <c r="E63" s="21" t="s">
        <v>41</v>
      </c>
      <c r="F63" s="89">
        <v>0</v>
      </c>
      <c r="G63" s="90">
        <f t="shared" si="5"/>
        <v>0</v>
      </c>
      <c r="H63" s="89"/>
      <c r="I63" s="91"/>
    </row>
    <row r="64" spans="2:9" ht="10.5" customHeight="1" x14ac:dyDescent="0.15">
      <c r="B64" s="18">
        <f t="shared" si="4"/>
        <v>9.0499999999999989</v>
      </c>
      <c r="C64" s="19" t="s">
        <v>67</v>
      </c>
      <c r="D64" s="89">
        <v>2.8</v>
      </c>
      <c r="E64" s="21" t="s">
        <v>41</v>
      </c>
      <c r="F64" s="89">
        <v>0</v>
      </c>
      <c r="G64" s="90">
        <f t="shared" si="5"/>
        <v>0</v>
      </c>
      <c r="H64" s="89"/>
      <c r="I64" s="91"/>
    </row>
    <row r="65" spans="2:9" ht="10.5" customHeight="1" x14ac:dyDescent="0.15">
      <c r="B65" s="18">
        <f t="shared" si="4"/>
        <v>9.0599999999999987</v>
      </c>
      <c r="C65" s="19" t="s">
        <v>66</v>
      </c>
      <c r="D65" s="89">
        <v>1</v>
      </c>
      <c r="E65" s="21" t="s">
        <v>12</v>
      </c>
      <c r="F65" s="89">
        <v>0</v>
      </c>
      <c r="G65" s="90">
        <f t="shared" si="5"/>
        <v>0</v>
      </c>
      <c r="H65" s="89"/>
      <c r="I65" s="91"/>
    </row>
    <row r="66" spans="2:9" ht="10.5" customHeight="1" x14ac:dyDescent="0.15">
      <c r="B66" s="18">
        <f t="shared" si="4"/>
        <v>9.0699999999999985</v>
      </c>
      <c r="C66" s="19" t="s">
        <v>68</v>
      </c>
      <c r="D66" s="89">
        <v>1</v>
      </c>
      <c r="E66" s="21" t="s">
        <v>12</v>
      </c>
      <c r="F66" s="89">
        <v>0</v>
      </c>
      <c r="G66" s="90">
        <f t="shared" si="5"/>
        <v>0</v>
      </c>
      <c r="H66" s="89"/>
      <c r="I66" s="91"/>
    </row>
    <row r="67" spans="2:9" ht="10.5" customHeight="1" x14ac:dyDescent="0.15">
      <c r="B67" s="18">
        <f t="shared" si="4"/>
        <v>9.0799999999999983</v>
      </c>
      <c r="C67" s="19" t="s">
        <v>69</v>
      </c>
      <c r="D67" s="89">
        <v>3</v>
      </c>
      <c r="E67" s="21" t="s">
        <v>12</v>
      </c>
      <c r="F67" s="89">
        <v>0</v>
      </c>
      <c r="G67" s="90">
        <f t="shared" si="5"/>
        <v>0</v>
      </c>
      <c r="H67" s="89"/>
      <c r="I67" s="91"/>
    </row>
    <row r="68" spans="2:9" ht="10.5" customHeight="1" x14ac:dyDescent="0.15">
      <c r="B68" s="18">
        <f t="shared" si="4"/>
        <v>9.0899999999999981</v>
      </c>
      <c r="C68" s="19" t="s">
        <v>121</v>
      </c>
      <c r="D68" s="89">
        <v>60</v>
      </c>
      <c r="E68" s="21" t="s">
        <v>122</v>
      </c>
      <c r="F68" s="89">
        <v>0</v>
      </c>
      <c r="G68" s="90">
        <f t="shared" si="5"/>
        <v>0</v>
      </c>
      <c r="H68" s="89"/>
      <c r="I68" s="91"/>
    </row>
    <row r="69" spans="2:9" ht="10.5" customHeight="1" x14ac:dyDescent="0.15">
      <c r="B69" s="18">
        <f t="shared" si="4"/>
        <v>9.0999999999999979</v>
      </c>
      <c r="C69" s="19" t="s">
        <v>123</v>
      </c>
      <c r="D69" s="89">
        <v>1</v>
      </c>
      <c r="E69" s="21" t="s">
        <v>12</v>
      </c>
      <c r="F69" s="89">
        <v>0</v>
      </c>
      <c r="G69" s="90">
        <f t="shared" si="5"/>
        <v>0</v>
      </c>
      <c r="H69" s="89"/>
      <c r="I69" s="91"/>
    </row>
    <row r="70" spans="2:9" ht="10.5" customHeight="1" x14ac:dyDescent="0.15">
      <c r="B70" s="18">
        <f t="shared" si="4"/>
        <v>9.1099999999999977</v>
      </c>
      <c r="C70" s="19" t="s">
        <v>70</v>
      </c>
      <c r="D70" s="89">
        <v>25</v>
      </c>
      <c r="E70" s="21" t="s">
        <v>41</v>
      </c>
      <c r="F70" s="89">
        <v>0</v>
      </c>
      <c r="G70" s="90">
        <f t="shared" si="5"/>
        <v>0</v>
      </c>
      <c r="H70" s="89"/>
      <c r="I70" s="91"/>
    </row>
    <row r="71" spans="2:9" ht="10.5" customHeight="1" thickBot="1" x14ac:dyDescent="0.2">
      <c r="B71" s="18">
        <f t="shared" si="4"/>
        <v>9.1199999999999974</v>
      </c>
      <c r="C71" s="19" t="s">
        <v>71</v>
      </c>
      <c r="D71" s="89">
        <v>30</v>
      </c>
      <c r="E71" s="21" t="s">
        <v>41</v>
      </c>
      <c r="F71" s="89">
        <v>0</v>
      </c>
      <c r="G71" s="90">
        <f t="shared" si="5"/>
        <v>0</v>
      </c>
      <c r="H71" s="89"/>
      <c r="I71" s="91"/>
    </row>
    <row r="72" spans="2:9" ht="12.75" customHeight="1" thickBot="1" x14ac:dyDescent="0.2">
      <c r="B72" s="12">
        <v>10</v>
      </c>
      <c r="C72" s="13" t="s">
        <v>72</v>
      </c>
      <c r="D72" s="14"/>
      <c r="E72" s="14"/>
      <c r="F72" s="15"/>
      <c r="G72" s="132">
        <f>SUBTOTAL(9,G73:G84)</f>
        <v>0</v>
      </c>
      <c r="H72" s="17"/>
      <c r="I72" s="16"/>
    </row>
    <row r="73" spans="2:9" ht="10.5" customHeight="1" x14ac:dyDescent="0.15">
      <c r="B73" s="18">
        <f t="shared" ref="B73:B84" si="6">B72+0.01</f>
        <v>10.01</v>
      </c>
      <c r="C73" s="19" t="s">
        <v>128</v>
      </c>
      <c r="D73" s="89">
        <v>1</v>
      </c>
      <c r="E73" s="21" t="s">
        <v>12</v>
      </c>
      <c r="F73" s="89">
        <v>0</v>
      </c>
      <c r="G73" s="90">
        <f t="shared" ref="G73:G84" si="7">Cantidad*Precio</f>
        <v>0</v>
      </c>
      <c r="H73" s="89"/>
      <c r="I73" s="91"/>
    </row>
    <row r="74" spans="2:9" ht="10.5" customHeight="1" x14ac:dyDescent="0.15">
      <c r="B74" s="18">
        <f t="shared" si="6"/>
        <v>10.02</v>
      </c>
      <c r="C74" s="19" t="s">
        <v>73</v>
      </c>
      <c r="D74" s="89">
        <v>2</v>
      </c>
      <c r="E74" s="21" t="s">
        <v>12</v>
      </c>
      <c r="F74" s="89">
        <v>0</v>
      </c>
      <c r="G74" s="90">
        <f t="shared" si="7"/>
        <v>0</v>
      </c>
      <c r="H74" s="89"/>
      <c r="I74" s="91"/>
    </row>
    <row r="75" spans="2:9" ht="10.5" customHeight="1" x14ac:dyDescent="0.15">
      <c r="B75" s="18">
        <f t="shared" si="6"/>
        <v>10.029999999999999</v>
      </c>
      <c r="C75" s="19" t="s">
        <v>74</v>
      </c>
      <c r="D75" s="89">
        <v>4</v>
      </c>
      <c r="E75" s="21" t="s">
        <v>12</v>
      </c>
      <c r="F75" s="89">
        <v>0</v>
      </c>
      <c r="G75" s="90">
        <f t="shared" si="7"/>
        <v>0</v>
      </c>
      <c r="H75" s="89"/>
      <c r="I75" s="91"/>
    </row>
    <row r="76" spans="2:9" ht="10.5" customHeight="1" x14ac:dyDescent="0.15">
      <c r="B76" s="18">
        <f t="shared" si="6"/>
        <v>10.039999999999999</v>
      </c>
      <c r="C76" s="19" t="s">
        <v>129</v>
      </c>
      <c r="D76" s="89">
        <v>4</v>
      </c>
      <c r="E76" s="21" t="s">
        <v>12</v>
      </c>
      <c r="F76" s="89">
        <v>0</v>
      </c>
      <c r="G76" s="90">
        <f t="shared" si="7"/>
        <v>0</v>
      </c>
      <c r="H76" s="89"/>
      <c r="I76" s="91"/>
    </row>
    <row r="77" spans="2:9" ht="10.5" customHeight="1" x14ac:dyDescent="0.15">
      <c r="B77" s="18">
        <f t="shared" si="6"/>
        <v>10.049999999999999</v>
      </c>
      <c r="C77" s="19" t="s">
        <v>75</v>
      </c>
      <c r="D77" s="89">
        <v>3</v>
      </c>
      <c r="E77" s="21" t="s">
        <v>12</v>
      </c>
      <c r="F77" s="89">
        <v>0</v>
      </c>
      <c r="G77" s="90">
        <f t="shared" si="7"/>
        <v>0</v>
      </c>
      <c r="H77" s="89"/>
      <c r="I77" s="91"/>
    </row>
    <row r="78" spans="2:9" ht="10.5" customHeight="1" x14ac:dyDescent="0.15">
      <c r="B78" s="18">
        <f t="shared" si="6"/>
        <v>10.059999999999999</v>
      </c>
      <c r="C78" s="19" t="s">
        <v>76</v>
      </c>
      <c r="D78" s="89">
        <v>1</v>
      </c>
      <c r="E78" s="21" t="s">
        <v>12</v>
      </c>
      <c r="F78" s="89">
        <v>0</v>
      </c>
      <c r="G78" s="90">
        <f t="shared" si="7"/>
        <v>0</v>
      </c>
      <c r="H78" s="89"/>
      <c r="I78" s="91"/>
    </row>
    <row r="79" spans="2:9" ht="10.5" customHeight="1" x14ac:dyDescent="0.15">
      <c r="B79" s="18">
        <f t="shared" si="6"/>
        <v>10.069999999999999</v>
      </c>
      <c r="C79" s="19" t="s">
        <v>77</v>
      </c>
      <c r="D79" s="89">
        <v>5</v>
      </c>
      <c r="E79" s="21" t="s">
        <v>12</v>
      </c>
      <c r="F79" s="89">
        <v>0</v>
      </c>
      <c r="G79" s="90">
        <f t="shared" si="7"/>
        <v>0</v>
      </c>
      <c r="H79" s="89"/>
      <c r="I79" s="91"/>
    </row>
    <row r="80" spans="2:9" ht="10.5" customHeight="1" x14ac:dyDescent="0.15">
      <c r="B80" s="18">
        <f t="shared" si="6"/>
        <v>10.079999999999998</v>
      </c>
      <c r="C80" s="19" t="s">
        <v>78</v>
      </c>
      <c r="D80" s="89">
        <v>2</v>
      </c>
      <c r="E80" s="21" t="s">
        <v>12</v>
      </c>
      <c r="F80" s="89">
        <v>0</v>
      </c>
      <c r="G80" s="90">
        <f t="shared" si="7"/>
        <v>0</v>
      </c>
      <c r="H80" s="89"/>
      <c r="I80" s="91"/>
    </row>
    <row r="81" spans="2:9" ht="10.5" customHeight="1" x14ac:dyDescent="0.15">
      <c r="B81" s="18">
        <f t="shared" si="6"/>
        <v>10.089999999999998</v>
      </c>
      <c r="C81" s="19" t="s">
        <v>79</v>
      </c>
      <c r="D81" s="89">
        <v>2</v>
      </c>
      <c r="E81" s="21" t="s">
        <v>12</v>
      </c>
      <c r="F81" s="89">
        <v>0</v>
      </c>
      <c r="G81" s="90">
        <f t="shared" si="7"/>
        <v>0</v>
      </c>
      <c r="H81" s="89"/>
      <c r="I81" s="91"/>
    </row>
    <row r="82" spans="2:9" ht="10.5" customHeight="1" x14ac:dyDescent="0.15">
      <c r="B82" s="18">
        <f t="shared" si="6"/>
        <v>10.099999999999998</v>
      </c>
      <c r="C82" s="19" t="s">
        <v>80</v>
      </c>
      <c r="D82" s="89">
        <v>1</v>
      </c>
      <c r="E82" s="21" t="s">
        <v>12</v>
      </c>
      <c r="F82" s="89">
        <v>0</v>
      </c>
      <c r="G82" s="90">
        <f t="shared" si="7"/>
        <v>0</v>
      </c>
      <c r="H82" s="89"/>
      <c r="I82" s="91"/>
    </row>
    <row r="83" spans="2:9" ht="10.5" customHeight="1" x14ac:dyDescent="0.15">
      <c r="B83" s="18">
        <f t="shared" si="6"/>
        <v>10.109999999999998</v>
      </c>
      <c r="C83" s="19" t="s">
        <v>81</v>
      </c>
      <c r="D83" s="89">
        <v>3</v>
      </c>
      <c r="E83" s="21" t="s">
        <v>12</v>
      </c>
      <c r="F83" s="89">
        <v>0</v>
      </c>
      <c r="G83" s="90">
        <f t="shared" si="7"/>
        <v>0</v>
      </c>
      <c r="H83" s="89"/>
      <c r="I83" s="91"/>
    </row>
    <row r="84" spans="2:9" ht="10.5" customHeight="1" thickBot="1" x14ac:dyDescent="0.2">
      <c r="B84" s="18">
        <f t="shared" si="6"/>
        <v>10.119999999999997</v>
      </c>
      <c r="C84" s="19" t="s">
        <v>82</v>
      </c>
      <c r="D84" s="89">
        <v>40</v>
      </c>
      <c r="E84" s="21" t="s">
        <v>41</v>
      </c>
      <c r="F84" s="89">
        <v>0</v>
      </c>
      <c r="G84" s="90">
        <f t="shared" si="7"/>
        <v>0</v>
      </c>
      <c r="H84" s="89"/>
      <c r="I84" s="91"/>
    </row>
    <row r="85" spans="2:9" ht="12.75" customHeight="1" thickBot="1" x14ac:dyDescent="0.2">
      <c r="B85" s="12">
        <v>11</v>
      </c>
      <c r="C85" s="13" t="s">
        <v>83</v>
      </c>
      <c r="D85" s="14"/>
      <c r="E85" s="14"/>
      <c r="F85" s="15"/>
      <c r="G85" s="132">
        <f>SUBTOTAL(9,G86:G90)</f>
        <v>0</v>
      </c>
      <c r="H85" s="17"/>
      <c r="I85" s="16"/>
    </row>
    <row r="86" spans="2:9" ht="10.5" customHeight="1" x14ac:dyDescent="0.15">
      <c r="B86" s="18">
        <f>B85+0.01</f>
        <v>11.01</v>
      </c>
      <c r="C86" s="19" t="s">
        <v>138</v>
      </c>
      <c r="D86" s="89">
        <v>1</v>
      </c>
      <c r="E86" s="21" t="s">
        <v>12</v>
      </c>
      <c r="F86" s="89">
        <v>0</v>
      </c>
      <c r="G86" s="90">
        <f>Cantidad*Precio</f>
        <v>0</v>
      </c>
      <c r="H86" s="89"/>
      <c r="I86" s="91"/>
    </row>
    <row r="87" spans="2:9" ht="10.5" customHeight="1" x14ac:dyDescent="0.15">
      <c r="B87" s="18">
        <f>B86+0.01</f>
        <v>11.02</v>
      </c>
      <c r="C87" s="19" t="s">
        <v>139</v>
      </c>
      <c r="D87" s="89">
        <v>3</v>
      </c>
      <c r="E87" s="21" t="s">
        <v>12</v>
      </c>
      <c r="F87" s="89">
        <v>0</v>
      </c>
      <c r="G87" s="90">
        <f>Cantidad*Precio</f>
        <v>0</v>
      </c>
      <c r="H87" s="89"/>
      <c r="I87" s="91"/>
    </row>
    <row r="88" spans="2:9" ht="10.5" customHeight="1" x14ac:dyDescent="0.15">
      <c r="B88" s="18">
        <f>B87+0.01</f>
        <v>11.03</v>
      </c>
      <c r="C88" s="19" t="s">
        <v>140</v>
      </c>
      <c r="D88" s="89">
        <v>1</v>
      </c>
      <c r="E88" s="21" t="s">
        <v>12</v>
      </c>
      <c r="F88" s="89">
        <v>0</v>
      </c>
      <c r="G88" s="90">
        <f>Cantidad*Precio</f>
        <v>0</v>
      </c>
      <c r="H88" s="89"/>
      <c r="I88" s="91"/>
    </row>
    <row r="89" spans="2:9" ht="10.5" customHeight="1" x14ac:dyDescent="0.15">
      <c r="B89" s="18">
        <f>B88+0.01</f>
        <v>11.04</v>
      </c>
      <c r="C89" s="19" t="s">
        <v>141</v>
      </c>
      <c r="D89" s="89">
        <v>1</v>
      </c>
      <c r="E89" s="21" t="s">
        <v>12</v>
      </c>
      <c r="F89" s="89">
        <v>0</v>
      </c>
      <c r="G89" s="90">
        <f>Cantidad*Precio</f>
        <v>0</v>
      </c>
      <c r="H89" s="89"/>
      <c r="I89" s="91"/>
    </row>
    <row r="90" spans="2:9" ht="10.5" customHeight="1" thickBot="1" x14ac:dyDescent="0.2">
      <c r="B90" s="18">
        <f>B89+0.01</f>
        <v>11.049999999999999</v>
      </c>
      <c r="C90" s="19" t="s">
        <v>142</v>
      </c>
      <c r="D90" s="89">
        <v>1</v>
      </c>
      <c r="E90" s="21" t="s">
        <v>12</v>
      </c>
      <c r="F90" s="89">
        <v>0</v>
      </c>
      <c r="G90" s="90">
        <f>Cantidad*Precio</f>
        <v>0</v>
      </c>
      <c r="H90" s="89"/>
      <c r="I90" s="91"/>
    </row>
    <row r="91" spans="2:9" ht="12.75" customHeight="1" thickBot="1" x14ac:dyDescent="0.2">
      <c r="B91" s="12">
        <v>12</v>
      </c>
      <c r="C91" s="13" t="s">
        <v>84</v>
      </c>
      <c r="D91" s="14"/>
      <c r="E91" s="14"/>
      <c r="F91" s="15"/>
      <c r="G91" s="132">
        <f>SUBTOTAL(9,G92:G95)</f>
        <v>0</v>
      </c>
      <c r="H91" s="17"/>
      <c r="I91" s="16"/>
    </row>
    <row r="92" spans="2:9" ht="10.5" customHeight="1" x14ac:dyDescent="0.15">
      <c r="B92" s="18">
        <f>B91+0.01</f>
        <v>12.01</v>
      </c>
      <c r="C92" s="19" t="s">
        <v>130</v>
      </c>
      <c r="D92" s="89">
        <v>4</v>
      </c>
      <c r="E92" s="21" t="s">
        <v>12</v>
      </c>
      <c r="F92" s="89">
        <v>0</v>
      </c>
      <c r="G92" s="90">
        <f>Cantidad*Precio</f>
        <v>0</v>
      </c>
      <c r="H92" s="89"/>
      <c r="I92" s="91"/>
    </row>
    <row r="93" spans="2:9" ht="10.5" customHeight="1" x14ac:dyDescent="0.15">
      <c r="B93" s="18">
        <f>B92+0.01</f>
        <v>12.02</v>
      </c>
      <c r="C93" s="19" t="s">
        <v>131</v>
      </c>
      <c r="D93" s="89">
        <v>1</v>
      </c>
      <c r="E93" s="21" t="s">
        <v>12</v>
      </c>
      <c r="F93" s="89">
        <v>0</v>
      </c>
      <c r="G93" s="90">
        <f>Cantidad*Precio</f>
        <v>0</v>
      </c>
      <c r="H93" s="89"/>
      <c r="I93" s="91"/>
    </row>
    <row r="94" spans="2:9" ht="10.5" customHeight="1" x14ac:dyDescent="0.15">
      <c r="B94" s="18">
        <f>B93+0.01</f>
        <v>12.03</v>
      </c>
      <c r="C94" s="19" t="s">
        <v>132</v>
      </c>
      <c r="D94" s="89">
        <v>1</v>
      </c>
      <c r="E94" s="21" t="s">
        <v>12</v>
      </c>
      <c r="F94" s="89">
        <v>0</v>
      </c>
      <c r="G94" s="90">
        <f>Cantidad*Precio</f>
        <v>0</v>
      </c>
      <c r="H94" s="89"/>
      <c r="I94" s="91"/>
    </row>
    <row r="95" spans="2:9" ht="10.5" customHeight="1" thickBot="1" x14ac:dyDescent="0.2">
      <c r="B95" s="18">
        <f>B94+0.01</f>
        <v>12.04</v>
      </c>
      <c r="C95" s="19" t="s">
        <v>85</v>
      </c>
      <c r="D95" s="89">
        <v>1</v>
      </c>
      <c r="E95" s="21" t="s">
        <v>12</v>
      </c>
      <c r="F95" s="89">
        <v>0</v>
      </c>
      <c r="G95" s="90">
        <f>Cantidad*Precio</f>
        <v>0</v>
      </c>
      <c r="H95" s="89"/>
      <c r="I95" s="91"/>
    </row>
    <row r="96" spans="2:9" ht="12.75" customHeight="1" thickBot="1" x14ac:dyDescent="0.2">
      <c r="B96" s="12">
        <v>13</v>
      </c>
      <c r="C96" s="13" t="s">
        <v>86</v>
      </c>
      <c r="D96" s="14"/>
      <c r="E96" s="14"/>
      <c r="F96" s="15"/>
      <c r="G96" s="132">
        <f>SUBTOTAL(9,G97:G97)</f>
        <v>0</v>
      </c>
      <c r="H96" s="17"/>
      <c r="I96" s="16"/>
    </row>
    <row r="97" spans="2:9" s="83" customFormat="1" ht="18.75" thickBot="1" x14ac:dyDescent="0.25">
      <c r="B97" s="18">
        <f>B96+0.01</f>
        <v>13.01</v>
      </c>
      <c r="C97" s="82" t="s">
        <v>124</v>
      </c>
      <c r="D97" s="93">
        <v>70</v>
      </c>
      <c r="E97" s="85" t="s">
        <v>87</v>
      </c>
      <c r="F97" s="89">
        <v>0</v>
      </c>
      <c r="G97" s="94">
        <f>Cantidad*Precio</f>
        <v>0</v>
      </c>
      <c r="H97" s="93"/>
      <c r="I97" s="95"/>
    </row>
    <row r="98" spans="2:9" ht="12.75" customHeight="1" thickBot="1" x14ac:dyDescent="0.2">
      <c r="B98" s="12">
        <v>14</v>
      </c>
      <c r="C98" s="13" t="s">
        <v>88</v>
      </c>
      <c r="D98" s="14"/>
      <c r="E98" s="14"/>
      <c r="F98" s="15"/>
      <c r="G98" s="132">
        <f>SUBTOTAL(9,G99:G112)</f>
        <v>0</v>
      </c>
      <c r="H98" s="17"/>
      <c r="I98" s="16"/>
    </row>
    <row r="99" spans="2:9" ht="10.5" customHeight="1" x14ac:dyDescent="0.15">
      <c r="B99" s="18">
        <f t="shared" ref="B99:B112" si="8">B98+0.01</f>
        <v>14.01</v>
      </c>
      <c r="C99" s="19" t="s">
        <v>90</v>
      </c>
      <c r="D99" s="89">
        <v>1</v>
      </c>
      <c r="E99" s="21" t="s">
        <v>12</v>
      </c>
      <c r="F99" s="89">
        <v>0</v>
      </c>
      <c r="G99" s="90">
        <f t="shared" ref="G99:G112" si="9">Cantidad*Precio</f>
        <v>0</v>
      </c>
      <c r="H99" s="89"/>
      <c r="I99" s="91"/>
    </row>
    <row r="100" spans="2:9" ht="10.5" customHeight="1" x14ac:dyDescent="0.15">
      <c r="B100" s="18">
        <f t="shared" si="8"/>
        <v>14.02</v>
      </c>
      <c r="C100" s="19" t="s">
        <v>89</v>
      </c>
      <c r="D100" s="89">
        <v>20</v>
      </c>
      <c r="E100" s="21" t="s">
        <v>41</v>
      </c>
      <c r="F100" s="89">
        <v>0</v>
      </c>
      <c r="G100" s="90">
        <f t="shared" si="9"/>
        <v>0</v>
      </c>
      <c r="H100" s="89"/>
      <c r="I100" s="91"/>
    </row>
    <row r="101" spans="2:9" ht="10.5" customHeight="1" x14ac:dyDescent="0.15">
      <c r="B101" s="18">
        <f t="shared" si="8"/>
        <v>14.03</v>
      </c>
      <c r="C101" s="19" t="s">
        <v>144</v>
      </c>
      <c r="D101" s="89">
        <v>2</v>
      </c>
      <c r="E101" s="21" t="s">
        <v>12</v>
      </c>
      <c r="F101" s="89">
        <v>0</v>
      </c>
      <c r="G101" s="90">
        <f t="shared" si="9"/>
        <v>0</v>
      </c>
      <c r="H101" s="89"/>
      <c r="I101" s="91"/>
    </row>
    <row r="102" spans="2:9" ht="10.5" customHeight="1" x14ac:dyDescent="0.15">
      <c r="B102" s="18">
        <f t="shared" si="8"/>
        <v>14.04</v>
      </c>
      <c r="C102" s="19" t="s">
        <v>91</v>
      </c>
      <c r="D102" s="89">
        <v>1</v>
      </c>
      <c r="E102" s="21" t="s">
        <v>12</v>
      </c>
      <c r="F102" s="89">
        <v>0</v>
      </c>
      <c r="G102" s="90">
        <f t="shared" si="9"/>
        <v>0</v>
      </c>
      <c r="H102" s="89"/>
      <c r="I102" s="91"/>
    </row>
    <row r="103" spans="2:9" ht="10.5" customHeight="1" x14ac:dyDescent="0.15">
      <c r="B103" s="18">
        <f t="shared" si="8"/>
        <v>14.049999999999999</v>
      </c>
      <c r="C103" s="19" t="s">
        <v>92</v>
      </c>
      <c r="D103" s="89">
        <v>1</v>
      </c>
      <c r="E103" s="21" t="s">
        <v>12</v>
      </c>
      <c r="F103" s="89">
        <v>0</v>
      </c>
      <c r="G103" s="90">
        <f t="shared" si="9"/>
        <v>0</v>
      </c>
      <c r="H103" s="89"/>
      <c r="I103" s="91"/>
    </row>
    <row r="104" spans="2:9" ht="10.5" customHeight="1" x14ac:dyDescent="0.15">
      <c r="B104" s="18">
        <f t="shared" si="8"/>
        <v>14.059999999999999</v>
      </c>
      <c r="C104" s="19" t="s">
        <v>93</v>
      </c>
      <c r="D104" s="89">
        <v>1</v>
      </c>
      <c r="E104" s="21" t="s">
        <v>12</v>
      </c>
      <c r="F104" s="89">
        <v>0</v>
      </c>
      <c r="G104" s="90">
        <f t="shared" si="9"/>
        <v>0</v>
      </c>
      <c r="H104" s="89"/>
      <c r="I104" s="91"/>
    </row>
    <row r="105" spans="2:9" ht="10.5" customHeight="1" x14ac:dyDescent="0.15">
      <c r="B105" s="18">
        <f t="shared" si="8"/>
        <v>14.069999999999999</v>
      </c>
      <c r="C105" s="19" t="s">
        <v>137</v>
      </c>
      <c r="D105" s="89">
        <v>2</v>
      </c>
      <c r="E105" s="21" t="s">
        <v>12</v>
      </c>
      <c r="F105" s="89">
        <v>0</v>
      </c>
      <c r="G105" s="90">
        <f t="shared" si="9"/>
        <v>0</v>
      </c>
      <c r="H105" s="89"/>
      <c r="I105" s="91"/>
    </row>
    <row r="106" spans="2:9" ht="10.5" customHeight="1" x14ac:dyDescent="0.15">
      <c r="B106" s="18">
        <f t="shared" si="8"/>
        <v>14.079999999999998</v>
      </c>
      <c r="C106" s="19" t="s">
        <v>133</v>
      </c>
      <c r="D106" s="89">
        <v>4</v>
      </c>
      <c r="E106" s="21" t="s">
        <v>12</v>
      </c>
      <c r="F106" s="89">
        <v>0</v>
      </c>
      <c r="G106" s="90">
        <f t="shared" si="9"/>
        <v>0</v>
      </c>
      <c r="H106" s="89"/>
      <c r="I106" s="91"/>
    </row>
    <row r="107" spans="2:9" ht="10.5" customHeight="1" x14ac:dyDescent="0.15">
      <c r="B107" s="18">
        <f t="shared" si="8"/>
        <v>14.089999999999998</v>
      </c>
      <c r="C107" s="19" t="s">
        <v>160</v>
      </c>
      <c r="D107" s="89">
        <v>2</v>
      </c>
      <c r="E107" s="21" t="s">
        <v>12</v>
      </c>
      <c r="F107" s="89">
        <v>0</v>
      </c>
      <c r="G107" s="90">
        <f t="shared" si="9"/>
        <v>0</v>
      </c>
      <c r="H107" s="89"/>
      <c r="I107" s="91"/>
    </row>
    <row r="108" spans="2:9" ht="10.5" customHeight="1" x14ac:dyDescent="0.15">
      <c r="B108" s="18">
        <f t="shared" si="8"/>
        <v>14.099999999999998</v>
      </c>
      <c r="C108" s="19" t="s">
        <v>95</v>
      </c>
      <c r="D108" s="89">
        <v>1</v>
      </c>
      <c r="E108" s="21" t="s">
        <v>12</v>
      </c>
      <c r="F108" s="89">
        <v>0</v>
      </c>
      <c r="G108" s="90">
        <f t="shared" si="9"/>
        <v>0</v>
      </c>
      <c r="H108" s="89"/>
      <c r="I108" s="91"/>
    </row>
    <row r="109" spans="2:9" ht="10.5" customHeight="1" x14ac:dyDescent="0.15">
      <c r="B109" s="18">
        <f t="shared" si="8"/>
        <v>14.109999999999998</v>
      </c>
      <c r="C109" s="19" t="s">
        <v>119</v>
      </c>
      <c r="D109" s="89">
        <v>1</v>
      </c>
      <c r="E109" s="21" t="s">
        <v>96</v>
      </c>
      <c r="F109" s="89">
        <v>0</v>
      </c>
      <c r="G109" s="90">
        <f t="shared" si="9"/>
        <v>0</v>
      </c>
      <c r="H109" s="89"/>
      <c r="I109" s="91"/>
    </row>
    <row r="110" spans="2:9" ht="10.5" customHeight="1" x14ac:dyDescent="0.15">
      <c r="B110" s="18">
        <f t="shared" si="8"/>
        <v>14.119999999999997</v>
      </c>
      <c r="C110" s="19" t="s">
        <v>169</v>
      </c>
      <c r="D110" s="89">
        <v>35</v>
      </c>
      <c r="E110" s="21" t="s">
        <v>41</v>
      </c>
      <c r="F110" s="89">
        <v>0</v>
      </c>
      <c r="G110" s="90">
        <f t="shared" si="9"/>
        <v>0</v>
      </c>
      <c r="H110" s="89"/>
      <c r="I110" s="91"/>
    </row>
    <row r="111" spans="2:9" ht="10.5" customHeight="1" x14ac:dyDescent="0.15">
      <c r="B111" s="18">
        <f t="shared" si="8"/>
        <v>14.129999999999997</v>
      </c>
      <c r="C111" s="19" t="s">
        <v>99</v>
      </c>
      <c r="D111" s="89">
        <v>10</v>
      </c>
      <c r="E111" s="21" t="s">
        <v>15</v>
      </c>
      <c r="F111" s="89">
        <v>0</v>
      </c>
      <c r="G111" s="90">
        <f t="shared" si="9"/>
        <v>0</v>
      </c>
      <c r="H111" s="89"/>
      <c r="I111" s="91"/>
    </row>
    <row r="112" spans="2:9" ht="10.5" customHeight="1" x14ac:dyDescent="0.15">
      <c r="B112" s="18">
        <f t="shared" si="8"/>
        <v>14.139999999999997</v>
      </c>
      <c r="C112" s="19" t="s">
        <v>100</v>
      </c>
      <c r="D112" s="89">
        <v>1</v>
      </c>
      <c r="E112" s="21" t="s">
        <v>96</v>
      </c>
      <c r="F112" s="89">
        <v>0</v>
      </c>
      <c r="G112" s="90">
        <f t="shared" si="9"/>
        <v>0</v>
      </c>
      <c r="H112" s="89"/>
      <c r="I112" s="91"/>
    </row>
    <row r="113" spans="2:9" ht="10.5" customHeight="1" thickBot="1" x14ac:dyDescent="0.2">
      <c r="B113" s="18"/>
      <c r="C113" s="19"/>
      <c r="D113" s="23"/>
      <c r="E113" s="21"/>
      <c r="F113" s="23"/>
      <c r="G113" s="127"/>
      <c r="H113" s="23"/>
      <c r="I113" s="22"/>
    </row>
    <row r="114" spans="2:9" ht="14.25" thickBot="1" x14ac:dyDescent="0.3">
      <c r="B114" s="24"/>
      <c r="C114" s="25" t="s">
        <v>101</v>
      </c>
      <c r="D114" s="26"/>
      <c r="E114" s="27"/>
      <c r="F114" s="28"/>
      <c r="G114" s="116">
        <f>SUBTOTAL(9,G5:G112)</f>
        <v>0</v>
      </c>
      <c r="H114" s="29"/>
      <c r="I114" s="30"/>
    </row>
    <row r="115" spans="2:9" ht="12.75" customHeight="1" x14ac:dyDescent="0.2">
      <c r="B115" s="31"/>
      <c r="C115" s="32"/>
      <c r="D115" s="33"/>
      <c r="E115" s="32"/>
      <c r="F115" s="34"/>
      <c r="G115" s="153"/>
      <c r="H115" s="35"/>
      <c r="I115" s="36"/>
    </row>
    <row r="116" spans="2:9" ht="10.5" customHeight="1" x14ac:dyDescent="0.2">
      <c r="B116" s="31"/>
      <c r="C116" s="37" t="s">
        <v>102</v>
      </c>
      <c r="D116" s="38"/>
      <c r="E116" s="39"/>
      <c r="F116" s="40"/>
      <c r="G116" s="153"/>
      <c r="H116" s="41"/>
      <c r="I116" s="36"/>
    </row>
    <row r="117" spans="2:9" ht="10.5" customHeight="1" x14ac:dyDescent="0.2">
      <c r="B117" s="31"/>
      <c r="C117" s="42" t="s">
        <v>103</v>
      </c>
      <c r="D117" s="38">
        <v>0.1</v>
      </c>
      <c r="E117" s="39" t="s">
        <v>104</v>
      </c>
      <c r="F117" s="41">
        <f t="shared" ref="F117:F123" si="10">D117*$G$114</f>
        <v>0</v>
      </c>
      <c r="G117" s="155"/>
      <c r="H117" s="41"/>
      <c r="I117" s="36"/>
    </row>
    <row r="118" spans="2:9" ht="10.5" customHeight="1" x14ac:dyDescent="0.2">
      <c r="B118" s="31"/>
      <c r="C118" s="42" t="s">
        <v>105</v>
      </c>
      <c r="D118" s="38">
        <v>2.5000000000000001E-2</v>
      </c>
      <c r="E118" s="39" t="s">
        <v>104</v>
      </c>
      <c r="F118" s="41">
        <f t="shared" si="10"/>
        <v>0</v>
      </c>
      <c r="G118" s="155"/>
      <c r="H118" s="41"/>
      <c r="I118" s="36"/>
    </row>
    <row r="119" spans="2:9" ht="10.5" customHeight="1" x14ac:dyDescent="0.2">
      <c r="B119" s="31"/>
      <c r="C119" s="42" t="s">
        <v>106</v>
      </c>
      <c r="D119" s="38">
        <v>0.05</v>
      </c>
      <c r="E119" s="39" t="s">
        <v>104</v>
      </c>
      <c r="F119" s="41">
        <f t="shared" si="10"/>
        <v>0</v>
      </c>
      <c r="G119" s="155"/>
      <c r="H119" s="41"/>
      <c r="I119" s="36"/>
    </row>
    <row r="120" spans="2:9" ht="10.5" customHeight="1" x14ac:dyDescent="0.2">
      <c r="B120" s="31"/>
      <c r="C120" s="42" t="s">
        <v>107</v>
      </c>
      <c r="D120" s="38">
        <v>4.6399999999999997E-2</v>
      </c>
      <c r="E120" s="39" t="s">
        <v>104</v>
      </c>
      <c r="F120" s="41">
        <f t="shared" si="10"/>
        <v>0</v>
      </c>
      <c r="G120" s="155"/>
      <c r="H120" s="41"/>
      <c r="I120" s="36"/>
    </row>
    <row r="121" spans="2:9" ht="10.5" customHeight="1" x14ac:dyDescent="0.2">
      <c r="B121" s="31"/>
      <c r="C121" s="42" t="s">
        <v>108</v>
      </c>
      <c r="D121" s="38">
        <v>0.01</v>
      </c>
      <c r="E121" s="39" t="s">
        <v>104</v>
      </c>
      <c r="F121" s="41">
        <f t="shared" si="10"/>
        <v>0</v>
      </c>
      <c r="G121" s="155"/>
      <c r="H121" s="41"/>
      <c r="I121" s="36"/>
    </row>
    <row r="122" spans="2:9" ht="10.5" customHeight="1" x14ac:dyDescent="0.2">
      <c r="B122" s="31"/>
      <c r="C122" s="42" t="s">
        <v>109</v>
      </c>
      <c r="D122" s="38">
        <v>0.05</v>
      </c>
      <c r="E122" s="39" t="s">
        <v>104</v>
      </c>
      <c r="F122" s="41">
        <f t="shared" si="10"/>
        <v>0</v>
      </c>
      <c r="G122" s="155"/>
      <c r="H122" s="41"/>
      <c r="I122" s="36"/>
    </row>
    <row r="123" spans="2:9" ht="10.5" customHeight="1" x14ac:dyDescent="0.2">
      <c r="B123" s="31"/>
      <c r="C123" s="42" t="s">
        <v>110</v>
      </c>
      <c r="D123" s="38">
        <v>1E-3</v>
      </c>
      <c r="E123" s="39" t="s">
        <v>104</v>
      </c>
      <c r="F123" s="41">
        <f t="shared" si="10"/>
        <v>0</v>
      </c>
      <c r="G123" s="154"/>
      <c r="H123" s="43"/>
      <c r="I123" s="36"/>
    </row>
    <row r="124" spans="2:9" ht="10.5" customHeight="1" x14ac:dyDescent="0.2">
      <c r="B124" s="31"/>
      <c r="C124" s="42" t="s">
        <v>111</v>
      </c>
      <c r="D124" s="38">
        <v>0.18</v>
      </c>
      <c r="E124" s="44" t="s">
        <v>112</v>
      </c>
      <c r="F124" s="41">
        <f>D124*$F$117</f>
        <v>0</v>
      </c>
      <c r="H124" s="45"/>
      <c r="I124" s="36"/>
    </row>
    <row r="125" spans="2:9" ht="13.5" thickBot="1" x14ac:dyDescent="0.25">
      <c r="B125" s="31"/>
      <c r="C125" s="32"/>
      <c r="D125" s="46"/>
      <c r="E125" s="47"/>
      <c r="F125" s="48"/>
      <c r="G125" s="153"/>
      <c r="H125" s="49"/>
      <c r="I125" s="36"/>
    </row>
    <row r="126" spans="2:9" ht="14.25" thickBot="1" x14ac:dyDescent="0.3">
      <c r="B126" s="24"/>
      <c r="C126" s="25" t="s">
        <v>113</v>
      </c>
      <c r="D126" s="26"/>
      <c r="E126" s="27"/>
      <c r="F126" s="28"/>
      <c r="G126" s="116">
        <f>SUM(F117:F124)+G114</f>
        <v>0</v>
      </c>
      <c r="H126" s="29"/>
      <c r="I126" s="30"/>
    </row>
    <row r="127" spans="2:9" ht="13.5" x14ac:dyDescent="0.25">
      <c r="B127" s="31"/>
      <c r="C127" s="51"/>
      <c r="D127" s="52"/>
      <c r="E127" s="53"/>
      <c r="F127" s="54"/>
      <c r="G127" s="105"/>
      <c r="H127" s="55"/>
      <c r="I127" s="56"/>
    </row>
    <row r="128" spans="2:9" ht="10.5" customHeight="1" x14ac:dyDescent="0.15">
      <c r="C128" s="49" t="s">
        <v>114</v>
      </c>
      <c r="D128" s="151">
        <v>0.05</v>
      </c>
      <c r="E128" s="58" t="s">
        <v>104</v>
      </c>
      <c r="F128" s="59">
        <f>D128*$G$114</f>
        <v>0</v>
      </c>
      <c r="G128" s="152"/>
      <c r="H128" s="59"/>
      <c r="I128" s="36"/>
    </row>
    <row r="129" spans="2:9" ht="14.25" thickBot="1" x14ac:dyDescent="0.3">
      <c r="B129" s="60"/>
      <c r="C129" s="61"/>
      <c r="D129" s="54"/>
      <c r="E129" s="62"/>
      <c r="F129" s="54"/>
      <c r="G129" s="105"/>
      <c r="H129" s="55"/>
      <c r="I129" s="56"/>
    </row>
    <row r="130" spans="2:9" ht="15" customHeight="1" thickBot="1" x14ac:dyDescent="0.3">
      <c r="B130" s="63"/>
      <c r="C130" s="64" t="s">
        <v>115</v>
      </c>
      <c r="D130" s="65"/>
      <c r="E130" s="66"/>
      <c r="F130" s="65"/>
      <c r="G130" s="67">
        <f>ROUND(+G126+F128,2)</f>
        <v>0</v>
      </c>
      <c r="H130" s="68"/>
      <c r="I130" s="67"/>
    </row>
    <row r="131" spans="2:9" ht="11.25" thickBot="1" x14ac:dyDescent="0.2"/>
    <row r="132" spans="2:9" ht="11.25" thickBot="1" x14ac:dyDescent="0.2">
      <c r="H132" s="69" t="s">
        <v>115</v>
      </c>
      <c r="I132" s="70">
        <f>G130</f>
        <v>0</v>
      </c>
    </row>
    <row r="133" spans="2:9" x14ac:dyDescent="0.15">
      <c r="F133" s="71"/>
      <c r="H133" s="71"/>
    </row>
    <row r="135" spans="2:9" x14ac:dyDescent="0.15">
      <c r="D135" s="72"/>
      <c r="E135" s="7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1" min="1" max="6" man="1"/>
  </rowBreaks>
  <colBreaks count="1" manualBreakCount="1">
    <brk id="7" max="1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1"/>
  <sheetViews>
    <sheetView showGridLines="0" view="pageBreakPreview" topLeftCell="A94" zoomScale="130" zoomScaleNormal="130" zoomScaleSheetLayoutView="130" workbookViewId="0">
      <selection activeCell="J135" sqref="J135"/>
    </sheetView>
  </sheetViews>
  <sheetFormatPr defaultColWidth="9.140625" defaultRowHeight="10.5" x14ac:dyDescent="0.15"/>
  <cols>
    <col min="1" max="2" width="6.28515625" style="1" customWidth="1"/>
    <col min="3" max="3" width="56.140625" style="1" bestFit="1" customWidth="1"/>
    <col min="4" max="4" width="10.28515625" style="1" bestFit="1" customWidth="1"/>
    <col min="5" max="5" width="8.140625" style="1" bestFit="1" customWidth="1"/>
    <col min="6" max="6" width="16.85546875" style="1" bestFit="1" customWidth="1"/>
    <col min="7" max="7" width="13.7109375" style="71" bestFit="1" customWidth="1"/>
    <col min="8" max="8" width="12.7109375" style="1" hidden="1" customWidth="1"/>
    <col min="9" max="9" width="16.5703125" style="1" hidden="1" customWidth="1"/>
    <col min="10" max="11" width="9.140625" style="1" customWidth="1"/>
    <col min="12" max="12" width="24.7109375" style="1" customWidth="1"/>
    <col min="13" max="16384" width="9.140625" style="1"/>
  </cols>
  <sheetData>
    <row r="1" spans="2:11" ht="42" customHeight="1" x14ac:dyDescent="0.15">
      <c r="B1" s="164" t="s">
        <v>179</v>
      </c>
      <c r="C1" s="164"/>
      <c r="D1" s="164"/>
      <c r="E1" s="164"/>
      <c r="F1" s="164"/>
      <c r="G1" s="164"/>
      <c r="H1" s="164"/>
      <c r="I1" s="164"/>
    </row>
    <row r="2" spans="2:11" ht="11.25" customHeight="1" x14ac:dyDescent="0.2">
      <c r="C2" s="2"/>
      <c r="D2" s="3"/>
      <c r="E2" s="4"/>
      <c r="F2" s="165"/>
      <c r="G2" s="165"/>
      <c r="H2" s="165"/>
      <c r="I2" s="165"/>
      <c r="J2" s="5"/>
    </row>
    <row r="3" spans="2:11" ht="11.25" thickBot="1" x14ac:dyDescent="0.2">
      <c r="J3" s="5"/>
      <c r="K3" s="5"/>
    </row>
    <row r="4" spans="2:11" ht="14.1" customHeight="1" thickBot="1" x14ac:dyDescent="0.2">
      <c r="B4" s="6"/>
      <c r="C4" s="7" t="s">
        <v>1</v>
      </c>
      <c r="D4" s="7" t="s">
        <v>2</v>
      </c>
      <c r="E4" s="7" t="s">
        <v>3</v>
      </c>
      <c r="F4" s="8" t="s">
        <v>4</v>
      </c>
      <c r="G4" s="157" t="s">
        <v>5</v>
      </c>
      <c r="H4" s="9" t="s">
        <v>4</v>
      </c>
      <c r="I4" s="10" t="s">
        <v>5</v>
      </c>
      <c r="K4" s="11"/>
    </row>
    <row r="5" spans="2:11" ht="12.75" customHeight="1" thickBot="1" x14ac:dyDescent="0.2">
      <c r="B5" s="12">
        <v>1</v>
      </c>
      <c r="C5" s="13" t="s">
        <v>6</v>
      </c>
      <c r="D5" s="14"/>
      <c r="E5" s="14"/>
      <c r="F5" s="15"/>
      <c r="G5" s="132">
        <f>SUBTOTAL(9,G6:G11)</f>
        <v>0</v>
      </c>
      <c r="H5" s="17"/>
      <c r="I5" s="16"/>
      <c r="K5" s="11"/>
    </row>
    <row r="6" spans="2:11" ht="10.5" customHeight="1" x14ac:dyDescent="0.15">
      <c r="B6" s="18">
        <f t="shared" ref="B6:B11" si="0">+B5+0.01</f>
        <v>1.01</v>
      </c>
      <c r="C6" s="19" t="s">
        <v>7</v>
      </c>
      <c r="D6" s="89">
        <v>110</v>
      </c>
      <c r="E6" s="21" t="s">
        <v>8</v>
      </c>
      <c r="F6" s="89">
        <v>0</v>
      </c>
      <c r="G6" s="90">
        <f t="shared" ref="G6:G11" si="1">Cantidad*Precio</f>
        <v>0</v>
      </c>
      <c r="H6" s="89"/>
      <c r="I6" s="91"/>
    </row>
    <row r="7" spans="2:11" ht="10.5" customHeight="1" x14ac:dyDescent="0.15">
      <c r="B7" s="18">
        <f t="shared" si="0"/>
        <v>1.02</v>
      </c>
      <c r="C7" s="19" t="s">
        <v>9</v>
      </c>
      <c r="D7" s="89">
        <v>110</v>
      </c>
      <c r="E7" s="21" t="s">
        <v>8</v>
      </c>
      <c r="F7" s="89">
        <v>0</v>
      </c>
      <c r="G7" s="90">
        <f t="shared" si="1"/>
        <v>0</v>
      </c>
      <c r="H7" s="89"/>
      <c r="I7" s="91"/>
    </row>
    <row r="8" spans="2:11" ht="10.5" customHeight="1" x14ac:dyDescent="0.15">
      <c r="B8" s="18">
        <f t="shared" si="0"/>
        <v>1.03</v>
      </c>
      <c r="C8" s="19" t="s">
        <v>10</v>
      </c>
      <c r="D8" s="89">
        <v>150</v>
      </c>
      <c r="E8" s="21" t="s">
        <v>8</v>
      </c>
      <c r="F8" s="89">
        <v>0</v>
      </c>
      <c r="G8" s="90">
        <f t="shared" si="1"/>
        <v>0</v>
      </c>
      <c r="H8" s="89"/>
      <c r="I8" s="91"/>
    </row>
    <row r="9" spans="2:11" ht="10.5" customHeight="1" x14ac:dyDescent="0.15">
      <c r="B9" s="18">
        <f t="shared" si="0"/>
        <v>1.04</v>
      </c>
      <c r="C9" s="19" t="s">
        <v>175</v>
      </c>
      <c r="D9" s="89">
        <v>1</v>
      </c>
      <c r="E9" s="21" t="s">
        <v>12</v>
      </c>
      <c r="F9" s="89">
        <v>0</v>
      </c>
      <c r="G9" s="90">
        <f t="shared" si="1"/>
        <v>0</v>
      </c>
      <c r="H9" s="89"/>
      <c r="I9" s="91"/>
    </row>
    <row r="10" spans="2:11" ht="10.5" customHeight="1" x14ac:dyDescent="0.15">
      <c r="B10" s="18">
        <f t="shared" si="0"/>
        <v>1.05</v>
      </c>
      <c r="C10" s="19" t="s">
        <v>127</v>
      </c>
      <c r="D10" s="89">
        <v>1</v>
      </c>
      <c r="E10" s="21" t="s">
        <v>12</v>
      </c>
      <c r="F10" s="89">
        <v>0</v>
      </c>
      <c r="G10" s="90">
        <f t="shared" si="1"/>
        <v>0</v>
      </c>
      <c r="H10" s="89"/>
      <c r="I10" s="91"/>
    </row>
    <row r="11" spans="2:11" ht="10.5" customHeight="1" thickBot="1" x14ac:dyDescent="0.2">
      <c r="B11" s="18">
        <f t="shared" si="0"/>
        <v>1.06</v>
      </c>
      <c r="C11" s="19" t="s">
        <v>126</v>
      </c>
      <c r="D11" s="89">
        <v>10</v>
      </c>
      <c r="E11" s="21" t="s">
        <v>15</v>
      </c>
      <c r="F11" s="89">
        <v>0</v>
      </c>
      <c r="G11" s="90">
        <f t="shared" si="1"/>
        <v>0</v>
      </c>
      <c r="H11" s="89"/>
      <c r="I11" s="91"/>
    </row>
    <row r="12" spans="2:11" ht="12.75" customHeight="1" thickBot="1" x14ac:dyDescent="0.2">
      <c r="B12" s="12">
        <v>2</v>
      </c>
      <c r="C12" s="13" t="s">
        <v>13</v>
      </c>
      <c r="D12" s="14"/>
      <c r="E12" s="14"/>
      <c r="F12" s="15"/>
      <c r="G12" s="132">
        <f>SUBTOTAL(9,G13:G16)</f>
        <v>0</v>
      </c>
      <c r="H12" s="17"/>
      <c r="I12" s="16"/>
    </row>
    <row r="13" spans="2:11" ht="10.5" customHeight="1" x14ac:dyDescent="0.15">
      <c r="B13" s="18">
        <f>B12+0.01</f>
        <v>2.0099999999999998</v>
      </c>
      <c r="C13" s="19" t="s">
        <v>14</v>
      </c>
      <c r="D13" s="89">
        <f>ROUNDUP(D18*1/0.3,0)</f>
        <v>16</v>
      </c>
      <c r="E13" s="21" t="s">
        <v>15</v>
      </c>
      <c r="F13" s="89">
        <v>0</v>
      </c>
      <c r="G13" s="90">
        <f>Cantidad*Precio</f>
        <v>0</v>
      </c>
      <c r="H13" s="89"/>
      <c r="I13" s="91"/>
    </row>
    <row r="14" spans="2:11" ht="10.5" customHeight="1" x14ac:dyDescent="0.15">
      <c r="B14" s="18">
        <f>B13+0.01</f>
        <v>2.0199999999999996</v>
      </c>
      <c r="C14" s="19" t="s">
        <v>16</v>
      </c>
      <c r="D14" s="89">
        <f>D13*0.3</f>
        <v>4.8</v>
      </c>
      <c r="E14" s="21" t="s">
        <v>15</v>
      </c>
      <c r="F14" s="89">
        <v>0</v>
      </c>
      <c r="G14" s="90">
        <f>Cantidad*Precio</f>
        <v>0</v>
      </c>
      <c r="H14" s="89"/>
      <c r="I14" s="91"/>
    </row>
    <row r="15" spans="2:11" ht="10.5" customHeight="1" x14ac:dyDescent="0.15">
      <c r="B15" s="18">
        <f>B14+0.01</f>
        <v>2.0299999999999994</v>
      </c>
      <c r="C15" s="19" t="s">
        <v>135</v>
      </c>
      <c r="D15" s="89">
        <f>ROUNDUP(7*9*0.6,0)</f>
        <v>38</v>
      </c>
      <c r="E15" s="21" t="s">
        <v>15</v>
      </c>
      <c r="F15" s="89">
        <v>0</v>
      </c>
      <c r="G15" s="90">
        <f>Cantidad*Precio</f>
        <v>0</v>
      </c>
      <c r="H15" s="89"/>
      <c r="I15" s="91"/>
    </row>
    <row r="16" spans="2:11" ht="10.5" customHeight="1" thickBot="1" x14ac:dyDescent="0.2">
      <c r="B16" s="18">
        <f>B15+0.01</f>
        <v>2.0399999999999991</v>
      </c>
      <c r="C16" s="19" t="s">
        <v>17</v>
      </c>
      <c r="D16" s="89">
        <f>D13*1.4</f>
        <v>22.4</v>
      </c>
      <c r="E16" s="21" t="s">
        <v>15</v>
      </c>
      <c r="F16" s="89">
        <v>0</v>
      </c>
      <c r="G16" s="90">
        <f>Cantidad*Precio</f>
        <v>0</v>
      </c>
      <c r="H16" s="89"/>
      <c r="I16" s="91"/>
    </row>
    <row r="17" spans="2:12" ht="12.75" customHeight="1" thickBot="1" x14ac:dyDescent="0.2">
      <c r="B17" s="12">
        <v>3</v>
      </c>
      <c r="C17" s="13" t="s">
        <v>18</v>
      </c>
      <c r="D17" s="14"/>
      <c r="E17" s="14"/>
      <c r="F17" s="15"/>
      <c r="G17" s="132">
        <f>SUBTOTAL(9,G18:G31)</f>
        <v>0</v>
      </c>
      <c r="H17" s="17"/>
      <c r="I17" s="16"/>
    </row>
    <row r="18" spans="2:12" ht="10.5" customHeight="1" x14ac:dyDescent="0.15">
      <c r="B18" s="18">
        <f t="shared" ref="B18:B31" si="2">B17+0.01</f>
        <v>3.01</v>
      </c>
      <c r="C18" s="163" t="s">
        <v>180</v>
      </c>
      <c r="D18" s="89">
        <v>4.5999999999999996</v>
      </c>
      <c r="E18" s="21" t="s">
        <v>15</v>
      </c>
      <c r="F18" s="89">
        <v>0</v>
      </c>
      <c r="G18" s="90">
        <f t="shared" ref="G18:G31" si="3">Cantidad*Precio</f>
        <v>0</v>
      </c>
      <c r="H18" s="89"/>
      <c r="I18" s="91"/>
    </row>
    <row r="19" spans="2:12" ht="10.5" customHeight="1" x14ac:dyDescent="0.15">
      <c r="B19" s="18">
        <f t="shared" si="2"/>
        <v>3.0199999999999996</v>
      </c>
      <c r="C19" s="19" t="s">
        <v>19</v>
      </c>
      <c r="D19" s="89">
        <v>0.6</v>
      </c>
      <c r="E19" s="21" t="s">
        <v>15</v>
      </c>
      <c r="F19" s="89">
        <v>0</v>
      </c>
      <c r="G19" s="90">
        <f t="shared" si="3"/>
        <v>0</v>
      </c>
      <c r="H19" s="89"/>
      <c r="I19" s="91"/>
    </row>
    <row r="20" spans="2:12" ht="10.5" customHeight="1" x14ac:dyDescent="0.15">
      <c r="B20" s="18">
        <f t="shared" si="2"/>
        <v>3.0299999999999994</v>
      </c>
      <c r="C20" s="19" t="s">
        <v>20</v>
      </c>
      <c r="D20" s="89">
        <v>0.5</v>
      </c>
      <c r="E20" s="21" t="s">
        <v>15</v>
      </c>
      <c r="F20" s="89">
        <v>0</v>
      </c>
      <c r="G20" s="90">
        <f t="shared" si="3"/>
        <v>0</v>
      </c>
      <c r="H20" s="89"/>
      <c r="I20" s="91"/>
      <c r="K20" s="19"/>
      <c r="L20" s="89"/>
    </row>
    <row r="21" spans="2:12" ht="10.5" customHeight="1" x14ac:dyDescent="0.15">
      <c r="B21" s="18">
        <f t="shared" si="2"/>
        <v>3.0399999999999991</v>
      </c>
      <c r="C21" s="19" t="s">
        <v>21</v>
      </c>
      <c r="D21" s="89">
        <v>0.6</v>
      </c>
      <c r="E21" s="21" t="s">
        <v>15</v>
      </c>
      <c r="F21" s="89">
        <v>0</v>
      </c>
      <c r="G21" s="90">
        <f t="shared" si="3"/>
        <v>0</v>
      </c>
      <c r="H21" s="89"/>
      <c r="I21" s="91"/>
      <c r="K21" s="19"/>
      <c r="L21" s="89"/>
    </row>
    <row r="22" spans="2:12" ht="10.5" customHeight="1" x14ac:dyDescent="0.15">
      <c r="B22" s="18">
        <f t="shared" si="2"/>
        <v>3.0499999999999989</v>
      </c>
      <c r="C22" s="19" t="s">
        <v>22</v>
      </c>
      <c r="D22" s="89">
        <v>0.6</v>
      </c>
      <c r="E22" s="21" t="s">
        <v>15</v>
      </c>
      <c r="F22" s="89">
        <v>0</v>
      </c>
      <c r="G22" s="90">
        <f t="shared" si="3"/>
        <v>0</v>
      </c>
      <c r="H22" s="89"/>
      <c r="I22" s="91"/>
      <c r="K22" s="19"/>
      <c r="L22" s="89"/>
    </row>
    <row r="23" spans="2:12" ht="10.5" customHeight="1" x14ac:dyDescent="0.15">
      <c r="B23" s="18">
        <f t="shared" si="2"/>
        <v>3.0599999999999987</v>
      </c>
      <c r="C23" s="19" t="s">
        <v>23</v>
      </c>
      <c r="D23" s="89">
        <v>1.1000000000000001</v>
      </c>
      <c r="E23" s="21" t="s">
        <v>15</v>
      </c>
      <c r="F23" s="89">
        <v>0</v>
      </c>
      <c r="G23" s="90">
        <f t="shared" si="3"/>
        <v>0</v>
      </c>
      <c r="H23" s="89"/>
      <c r="I23" s="91"/>
      <c r="K23" s="19"/>
      <c r="L23" s="89"/>
    </row>
    <row r="24" spans="2:12" ht="10.5" customHeight="1" x14ac:dyDescent="0.15">
      <c r="B24" s="18">
        <f t="shared" si="2"/>
        <v>3.0699999999999985</v>
      </c>
      <c r="C24" s="19" t="s">
        <v>24</v>
      </c>
      <c r="D24" s="89">
        <v>1.7</v>
      </c>
      <c r="E24" s="21" t="s">
        <v>15</v>
      </c>
      <c r="F24" s="89">
        <v>0</v>
      </c>
      <c r="G24" s="90">
        <f t="shared" si="3"/>
        <v>0</v>
      </c>
      <c r="H24" s="89"/>
      <c r="I24" s="91"/>
    </row>
    <row r="25" spans="2:12" ht="10.5" customHeight="1" x14ac:dyDescent="0.15">
      <c r="B25" s="18">
        <f t="shared" si="2"/>
        <v>3.0799999999999983</v>
      </c>
      <c r="C25" s="19" t="s">
        <v>25</v>
      </c>
      <c r="D25" s="89">
        <v>0.4</v>
      </c>
      <c r="E25" s="21" t="s">
        <v>15</v>
      </c>
      <c r="F25" s="89">
        <v>0</v>
      </c>
      <c r="G25" s="90">
        <f t="shared" si="3"/>
        <v>0</v>
      </c>
      <c r="H25" s="89"/>
      <c r="I25" s="91"/>
    </row>
    <row r="26" spans="2:12" ht="10.5" customHeight="1" x14ac:dyDescent="0.15">
      <c r="B26" s="18">
        <f t="shared" si="2"/>
        <v>3.0899999999999981</v>
      </c>
      <c r="C26" s="19" t="s">
        <v>125</v>
      </c>
      <c r="D26" s="89">
        <v>0.15</v>
      </c>
      <c r="E26" s="21" t="s">
        <v>15</v>
      </c>
      <c r="F26" s="89">
        <v>0</v>
      </c>
      <c r="G26" s="90">
        <f t="shared" si="3"/>
        <v>0</v>
      </c>
      <c r="H26" s="89"/>
      <c r="I26" s="91"/>
    </row>
    <row r="27" spans="2:12" ht="10.5" customHeight="1" x14ac:dyDescent="0.15">
      <c r="B27" s="18">
        <f t="shared" si="2"/>
        <v>3.0999999999999979</v>
      </c>
      <c r="C27" s="19" t="s">
        <v>26</v>
      </c>
      <c r="D27" s="89">
        <v>0.9</v>
      </c>
      <c r="E27" s="21" t="s">
        <v>15</v>
      </c>
      <c r="F27" s="89">
        <v>0</v>
      </c>
      <c r="G27" s="90">
        <f t="shared" si="3"/>
        <v>0</v>
      </c>
      <c r="H27" s="89"/>
      <c r="I27" s="91"/>
    </row>
    <row r="28" spans="2:12" ht="10.5" customHeight="1" x14ac:dyDescent="0.15">
      <c r="B28" s="18">
        <f t="shared" si="2"/>
        <v>3.1099999999999977</v>
      </c>
      <c r="C28" s="19" t="s">
        <v>27</v>
      </c>
      <c r="D28" s="89">
        <v>33</v>
      </c>
      <c r="E28" s="21" t="s">
        <v>8</v>
      </c>
      <c r="F28" s="89">
        <v>0</v>
      </c>
      <c r="G28" s="90">
        <f t="shared" si="3"/>
        <v>0</v>
      </c>
      <c r="H28" s="89"/>
      <c r="I28" s="91"/>
    </row>
    <row r="29" spans="2:12" ht="10.5" customHeight="1" x14ac:dyDescent="0.15">
      <c r="B29" s="18">
        <f t="shared" si="2"/>
        <v>3.1199999999999974</v>
      </c>
      <c r="C29" s="19" t="s">
        <v>28</v>
      </c>
      <c r="D29" s="89">
        <v>4.8</v>
      </c>
      <c r="E29" s="21" t="s">
        <v>15</v>
      </c>
      <c r="F29" s="89">
        <v>0</v>
      </c>
      <c r="G29" s="90">
        <f t="shared" si="3"/>
        <v>0</v>
      </c>
      <c r="H29" s="89"/>
      <c r="I29" s="91"/>
    </row>
    <row r="30" spans="2:12" ht="10.5" customHeight="1" x14ac:dyDescent="0.15">
      <c r="B30" s="18">
        <f t="shared" si="2"/>
        <v>3.1299999999999972</v>
      </c>
      <c r="C30" s="19" t="s">
        <v>29</v>
      </c>
      <c r="D30" s="89">
        <v>64</v>
      </c>
      <c r="E30" s="21" t="s">
        <v>8</v>
      </c>
      <c r="F30" s="89">
        <v>0</v>
      </c>
      <c r="G30" s="90">
        <f t="shared" si="3"/>
        <v>0</v>
      </c>
      <c r="H30" s="89"/>
      <c r="I30" s="91"/>
    </row>
    <row r="31" spans="2:12" ht="10.5" customHeight="1" thickBot="1" x14ac:dyDescent="0.2">
      <c r="B31" s="18">
        <f t="shared" si="2"/>
        <v>3.139999999999997</v>
      </c>
      <c r="C31" s="19" t="s">
        <v>120</v>
      </c>
      <c r="D31" s="89">
        <v>3.4</v>
      </c>
      <c r="E31" s="21" t="s">
        <v>8</v>
      </c>
      <c r="F31" s="89">
        <v>0</v>
      </c>
      <c r="G31" s="90">
        <f t="shared" si="3"/>
        <v>0</v>
      </c>
      <c r="H31" s="89"/>
      <c r="I31" s="91"/>
    </row>
    <row r="32" spans="2:12" ht="12.75" customHeight="1" thickBot="1" x14ac:dyDescent="0.2">
      <c r="B32" s="12">
        <v>4</v>
      </c>
      <c r="C32" s="13" t="s">
        <v>30</v>
      </c>
      <c r="D32" s="14"/>
      <c r="E32" s="14"/>
      <c r="F32" s="15"/>
      <c r="G32" s="132">
        <f>SUBTOTAL(9,G33:G37)</f>
        <v>0</v>
      </c>
      <c r="H32" s="17"/>
      <c r="I32" s="16"/>
    </row>
    <row r="33" spans="2:9" ht="10.5" customHeight="1" x14ac:dyDescent="0.15">
      <c r="B33" s="18">
        <f>B32+0.01</f>
        <v>4.01</v>
      </c>
      <c r="C33" s="19" t="s">
        <v>31</v>
      </c>
      <c r="D33" s="89">
        <v>65</v>
      </c>
      <c r="E33" s="21" t="s">
        <v>8</v>
      </c>
      <c r="F33" s="89">
        <v>0</v>
      </c>
      <c r="G33" s="90">
        <f>Cantidad*Precio</f>
        <v>0</v>
      </c>
      <c r="H33" s="89"/>
      <c r="I33" s="91"/>
    </row>
    <row r="34" spans="2:9" ht="10.5" customHeight="1" x14ac:dyDescent="0.15">
      <c r="B34" s="18">
        <f>B33+0.01</f>
        <v>4.0199999999999996</v>
      </c>
      <c r="C34" s="19" t="s">
        <v>32</v>
      </c>
      <c r="D34" s="89">
        <v>65</v>
      </c>
      <c r="E34" s="21" t="s">
        <v>8</v>
      </c>
      <c r="F34" s="89">
        <v>0</v>
      </c>
      <c r="G34" s="90">
        <f>Cantidad*Precio</f>
        <v>0</v>
      </c>
      <c r="H34" s="89"/>
      <c r="I34" s="91"/>
    </row>
    <row r="35" spans="2:9" ht="10.5" customHeight="1" x14ac:dyDescent="0.15">
      <c r="B35" s="18">
        <f>B34+0.01</f>
        <v>4.0299999999999994</v>
      </c>
      <c r="C35" s="19" t="s">
        <v>33</v>
      </c>
      <c r="D35" s="89">
        <v>20</v>
      </c>
      <c r="E35" s="21" t="s">
        <v>8</v>
      </c>
      <c r="F35" s="89">
        <v>0</v>
      </c>
      <c r="G35" s="90">
        <f>Cantidad*Precio</f>
        <v>0</v>
      </c>
      <c r="H35" s="89"/>
      <c r="I35" s="91"/>
    </row>
    <row r="36" spans="2:9" ht="10.5" customHeight="1" x14ac:dyDescent="0.15">
      <c r="B36" s="18">
        <f>B35+0.01</f>
        <v>4.0399999999999991</v>
      </c>
      <c r="C36" s="19" t="s">
        <v>34</v>
      </c>
      <c r="D36" s="89">
        <v>18</v>
      </c>
      <c r="E36" s="21" t="s">
        <v>8</v>
      </c>
      <c r="F36" s="89">
        <v>0</v>
      </c>
      <c r="G36" s="90">
        <f>Cantidad*Precio</f>
        <v>0</v>
      </c>
      <c r="H36" s="89"/>
      <c r="I36" s="91"/>
    </row>
    <row r="37" spans="2:9" ht="10.5" customHeight="1" thickBot="1" x14ac:dyDescent="0.2">
      <c r="B37" s="18">
        <f>B36+0.01</f>
        <v>4.0499999999999989</v>
      </c>
      <c r="C37" s="19" t="s">
        <v>145</v>
      </c>
      <c r="D37" s="23">
        <v>50</v>
      </c>
      <c r="E37" s="21" t="s">
        <v>41</v>
      </c>
      <c r="F37" s="89">
        <v>0</v>
      </c>
      <c r="G37" s="76">
        <f>Cantidad*Precio</f>
        <v>0</v>
      </c>
      <c r="H37" s="23"/>
      <c r="I37" s="22"/>
    </row>
    <row r="38" spans="2:9" ht="12.75" customHeight="1" thickBot="1" x14ac:dyDescent="0.2">
      <c r="B38" s="12">
        <v>5</v>
      </c>
      <c r="C38" s="156" t="s">
        <v>35</v>
      </c>
      <c r="D38" s="14"/>
      <c r="E38" s="14"/>
      <c r="F38" s="15"/>
      <c r="G38" s="132">
        <f>SUBTOTAL(9,G39:G45)</f>
        <v>0</v>
      </c>
      <c r="H38" s="17"/>
      <c r="I38" s="16"/>
    </row>
    <row r="39" spans="2:9" ht="10.5" customHeight="1" x14ac:dyDescent="0.15">
      <c r="B39" s="18">
        <f t="shared" ref="B39:B45" si="4">B38+0.01</f>
        <v>5.01</v>
      </c>
      <c r="C39" s="19" t="s">
        <v>36</v>
      </c>
      <c r="D39" s="89">
        <v>287.5</v>
      </c>
      <c r="E39" s="21" t="s">
        <v>8</v>
      </c>
      <c r="F39" s="89">
        <v>0</v>
      </c>
      <c r="G39" s="90">
        <f t="shared" ref="G39:G45" si="5">Cantidad*Precio</f>
        <v>0</v>
      </c>
      <c r="H39" s="89"/>
      <c r="I39" s="91"/>
    </row>
    <row r="40" spans="2:9" ht="10.5" customHeight="1" x14ac:dyDescent="0.15">
      <c r="B40" s="18">
        <f t="shared" si="4"/>
        <v>5.0199999999999996</v>
      </c>
      <c r="C40" s="19" t="s">
        <v>37</v>
      </c>
      <c r="D40" s="89">
        <v>33</v>
      </c>
      <c r="E40" s="21" t="s">
        <v>8</v>
      </c>
      <c r="F40" s="89">
        <v>0</v>
      </c>
      <c r="G40" s="90">
        <f t="shared" si="5"/>
        <v>0</v>
      </c>
      <c r="H40" s="89"/>
      <c r="I40" s="91"/>
    </row>
    <row r="41" spans="2:9" ht="10.5" customHeight="1" x14ac:dyDescent="0.15">
      <c r="B41" s="18">
        <f t="shared" si="4"/>
        <v>5.0299999999999994</v>
      </c>
      <c r="C41" s="19" t="s">
        <v>38</v>
      </c>
      <c r="D41" s="89">
        <v>205</v>
      </c>
      <c r="E41" s="21" t="s">
        <v>8</v>
      </c>
      <c r="F41" s="89">
        <v>0</v>
      </c>
      <c r="G41" s="90">
        <f t="shared" si="5"/>
        <v>0</v>
      </c>
      <c r="H41" s="89"/>
      <c r="I41" s="91"/>
    </row>
    <row r="42" spans="2:9" ht="10.5" customHeight="1" x14ac:dyDescent="0.15">
      <c r="B42" s="18">
        <f t="shared" si="4"/>
        <v>5.0399999999999991</v>
      </c>
      <c r="C42" s="19" t="s">
        <v>39</v>
      </c>
      <c r="D42" s="89">
        <v>40.5</v>
      </c>
      <c r="E42" s="21" t="s">
        <v>8</v>
      </c>
      <c r="F42" s="89">
        <v>0</v>
      </c>
      <c r="G42" s="90">
        <f t="shared" si="5"/>
        <v>0</v>
      </c>
      <c r="H42" s="89"/>
      <c r="I42" s="91"/>
    </row>
    <row r="43" spans="2:9" ht="10.5" customHeight="1" x14ac:dyDescent="0.15">
      <c r="B43" s="18">
        <f t="shared" si="4"/>
        <v>5.0499999999999989</v>
      </c>
      <c r="C43" s="19" t="s">
        <v>40</v>
      </c>
      <c r="D43" s="89">
        <v>260</v>
      </c>
      <c r="E43" s="21" t="s">
        <v>41</v>
      </c>
      <c r="F43" s="89">
        <v>0</v>
      </c>
      <c r="G43" s="90">
        <f t="shared" si="5"/>
        <v>0</v>
      </c>
      <c r="H43" s="89"/>
      <c r="I43" s="91"/>
    </row>
    <row r="44" spans="2:9" ht="10.5" customHeight="1" x14ac:dyDescent="0.15">
      <c r="B44" s="18">
        <f t="shared" si="4"/>
        <v>5.0599999999999987</v>
      </c>
      <c r="C44" s="19" t="s">
        <v>42</v>
      </c>
      <c r="D44" s="89">
        <v>117.3</v>
      </c>
      <c r="E44" s="21" t="s">
        <v>41</v>
      </c>
      <c r="F44" s="89">
        <v>0</v>
      </c>
      <c r="G44" s="90">
        <f t="shared" si="5"/>
        <v>0</v>
      </c>
      <c r="H44" s="89"/>
      <c r="I44" s="91"/>
    </row>
    <row r="45" spans="2:9" ht="10.5" customHeight="1" thickBot="1" x14ac:dyDescent="0.2">
      <c r="B45" s="18">
        <f t="shared" si="4"/>
        <v>5.0699999999999985</v>
      </c>
      <c r="C45" s="19" t="s">
        <v>43</v>
      </c>
      <c r="D45" s="89">
        <v>5</v>
      </c>
      <c r="E45" s="21" t="s">
        <v>41</v>
      </c>
      <c r="F45" s="89">
        <v>0</v>
      </c>
      <c r="G45" s="90">
        <f t="shared" si="5"/>
        <v>0</v>
      </c>
      <c r="H45" s="89"/>
      <c r="I45" s="91"/>
    </row>
    <row r="46" spans="2:9" ht="12.75" customHeight="1" thickBot="1" x14ac:dyDescent="0.2">
      <c r="B46" s="12">
        <v>6</v>
      </c>
      <c r="C46" s="13" t="s">
        <v>44</v>
      </c>
      <c r="D46" s="14"/>
      <c r="E46" s="14"/>
      <c r="F46" s="15"/>
      <c r="G46" s="132">
        <f>SUBTOTAL(9,G47:G50)</f>
        <v>0</v>
      </c>
      <c r="H46" s="17"/>
      <c r="I46" s="16"/>
    </row>
    <row r="47" spans="2:9" ht="10.5" customHeight="1" x14ac:dyDescent="0.15">
      <c r="B47" s="18">
        <f>B46+0.01</f>
        <v>6.01</v>
      </c>
      <c r="C47" s="19" t="s">
        <v>45</v>
      </c>
      <c r="D47" s="89">
        <v>36</v>
      </c>
      <c r="E47" s="21" t="s">
        <v>8</v>
      </c>
      <c r="F47" s="89">
        <v>0</v>
      </c>
      <c r="G47" s="90">
        <f>Cantidad*Precio</f>
        <v>0</v>
      </c>
      <c r="H47" s="89"/>
      <c r="I47" s="91"/>
    </row>
    <row r="48" spans="2:9" ht="10.5" customHeight="1" x14ac:dyDescent="0.15">
      <c r="B48" s="18">
        <f>B47+0.01</f>
        <v>6.02</v>
      </c>
      <c r="C48" s="19" t="s">
        <v>46</v>
      </c>
      <c r="D48" s="89">
        <v>64</v>
      </c>
      <c r="E48" s="21" t="s">
        <v>8</v>
      </c>
      <c r="F48" s="89">
        <v>0</v>
      </c>
      <c r="G48" s="90">
        <f>Cantidad*Precio</f>
        <v>0</v>
      </c>
      <c r="H48" s="89"/>
      <c r="I48" s="91"/>
    </row>
    <row r="49" spans="2:9" ht="10.5" customHeight="1" x14ac:dyDescent="0.15">
      <c r="B49" s="18">
        <f>B48+0.01</f>
        <v>6.0299999999999994</v>
      </c>
      <c r="C49" s="19" t="s">
        <v>47</v>
      </c>
      <c r="D49" s="89">
        <v>33</v>
      </c>
      <c r="E49" s="21" t="s">
        <v>41</v>
      </c>
      <c r="F49" s="89">
        <v>0</v>
      </c>
      <c r="G49" s="90">
        <f>Cantidad*Precio</f>
        <v>0</v>
      </c>
      <c r="H49" s="89"/>
      <c r="I49" s="91"/>
    </row>
    <row r="50" spans="2:9" ht="10.5" customHeight="1" thickBot="1" x14ac:dyDescent="0.2">
      <c r="B50" s="18">
        <f>B48+0.01</f>
        <v>6.0299999999999994</v>
      </c>
      <c r="C50" s="19" t="s">
        <v>48</v>
      </c>
      <c r="D50" s="89">
        <v>34</v>
      </c>
      <c r="E50" s="21" t="s">
        <v>41</v>
      </c>
      <c r="F50" s="89">
        <v>0</v>
      </c>
      <c r="G50" s="90">
        <f>Cantidad*Precio</f>
        <v>0</v>
      </c>
      <c r="H50" s="89"/>
      <c r="I50" s="91"/>
    </row>
    <row r="51" spans="2:9" ht="12.75" customHeight="1" thickBot="1" x14ac:dyDescent="0.2">
      <c r="B51" s="12">
        <v>7</v>
      </c>
      <c r="C51" s="13" t="s">
        <v>49</v>
      </c>
      <c r="D51" s="14"/>
      <c r="E51" s="14"/>
      <c r="F51" s="15"/>
      <c r="G51" s="132">
        <f>SUBTOTAL(9,G52:G55)</f>
        <v>0</v>
      </c>
      <c r="H51" s="17"/>
      <c r="I51" s="16"/>
    </row>
    <row r="52" spans="2:9" ht="10.5" customHeight="1" x14ac:dyDescent="0.15">
      <c r="B52" s="18">
        <f>B51+0.01</f>
        <v>7.01</v>
      </c>
      <c r="C52" s="19" t="s">
        <v>174</v>
      </c>
      <c r="D52" s="89">
        <v>33</v>
      </c>
      <c r="E52" s="21" t="s">
        <v>8</v>
      </c>
      <c r="F52" s="89">
        <v>0</v>
      </c>
      <c r="G52" s="90">
        <f>Cantidad*Precio</f>
        <v>0</v>
      </c>
      <c r="H52" s="89"/>
      <c r="I52" s="91"/>
    </row>
    <row r="53" spans="2:9" ht="10.5" customHeight="1" x14ac:dyDescent="0.15">
      <c r="B53" s="18">
        <f>B52+0.01</f>
        <v>7.02</v>
      </c>
      <c r="C53" s="19" t="s">
        <v>173</v>
      </c>
      <c r="D53" s="89">
        <v>40</v>
      </c>
      <c r="E53" s="21" t="s">
        <v>41</v>
      </c>
      <c r="F53" s="89">
        <v>0</v>
      </c>
      <c r="G53" s="90">
        <f>Cantidad*Precio</f>
        <v>0</v>
      </c>
      <c r="H53" s="89"/>
      <c r="I53" s="91"/>
    </row>
    <row r="54" spans="2:9" ht="10.5" customHeight="1" x14ac:dyDescent="0.15">
      <c r="B54" s="18">
        <f>B53+0.01</f>
        <v>7.0299999999999994</v>
      </c>
      <c r="C54" s="19" t="s">
        <v>52</v>
      </c>
      <c r="D54" s="89">
        <v>33</v>
      </c>
      <c r="E54" s="21" t="s">
        <v>8</v>
      </c>
      <c r="F54" s="89">
        <v>0</v>
      </c>
      <c r="G54" s="90">
        <f>Cantidad*Precio</f>
        <v>0</v>
      </c>
      <c r="H54" s="89"/>
      <c r="I54" s="91"/>
    </row>
    <row r="55" spans="2:9" ht="10.5" customHeight="1" thickBot="1" x14ac:dyDescent="0.2">
      <c r="B55" s="18">
        <f>B54+0.01</f>
        <v>7.0399999999999991</v>
      </c>
      <c r="C55" s="19" t="s">
        <v>172</v>
      </c>
      <c r="D55" s="89">
        <v>9</v>
      </c>
      <c r="E55" s="21" t="s">
        <v>8</v>
      </c>
      <c r="F55" s="89">
        <v>0</v>
      </c>
      <c r="G55" s="90">
        <f>Cantidad*Precio</f>
        <v>0</v>
      </c>
      <c r="H55" s="89"/>
      <c r="I55" s="91"/>
    </row>
    <row r="56" spans="2:9" ht="12.75" customHeight="1" thickBot="1" x14ac:dyDescent="0.2">
      <c r="B56" s="12">
        <v>8</v>
      </c>
      <c r="C56" s="13" t="s">
        <v>54</v>
      </c>
      <c r="D56" s="14"/>
      <c r="E56" s="14"/>
      <c r="F56" s="15"/>
      <c r="G56" s="132">
        <f>SUBTOTAL(9,G57:G62)</f>
        <v>0</v>
      </c>
      <c r="H56" s="17"/>
      <c r="I56" s="16"/>
    </row>
    <row r="57" spans="2:9" ht="10.5" customHeight="1" x14ac:dyDescent="0.15">
      <c r="B57" s="18">
        <f t="shared" ref="B57:B62" si="6">B56+0.01</f>
        <v>8.01</v>
      </c>
      <c r="C57" s="19" t="s">
        <v>171</v>
      </c>
      <c r="D57" s="89">
        <v>278.5</v>
      </c>
      <c r="E57" s="21" t="s">
        <v>8</v>
      </c>
      <c r="F57" s="89">
        <v>0</v>
      </c>
      <c r="G57" s="90">
        <f t="shared" ref="G57:G62" si="7">Cantidad*Precio</f>
        <v>0</v>
      </c>
      <c r="H57" s="89"/>
      <c r="I57" s="91"/>
    </row>
    <row r="58" spans="2:9" ht="10.5" customHeight="1" x14ac:dyDescent="0.15">
      <c r="B58" s="18">
        <f t="shared" si="6"/>
        <v>8.02</v>
      </c>
      <c r="C58" s="19" t="s">
        <v>56</v>
      </c>
      <c r="D58" s="89">
        <v>245.5</v>
      </c>
      <c r="E58" s="21" t="s">
        <v>8</v>
      </c>
      <c r="F58" s="89">
        <v>0</v>
      </c>
      <c r="G58" s="90">
        <f t="shared" si="7"/>
        <v>0</v>
      </c>
      <c r="H58" s="89"/>
      <c r="I58" s="91"/>
    </row>
    <row r="59" spans="2:9" ht="10.5" customHeight="1" x14ac:dyDescent="0.15">
      <c r="B59" s="18">
        <f t="shared" si="6"/>
        <v>8.0299999999999994</v>
      </c>
      <c r="C59" s="19" t="s">
        <v>57</v>
      </c>
      <c r="D59" s="89">
        <v>33</v>
      </c>
      <c r="E59" s="21" t="s">
        <v>8</v>
      </c>
      <c r="F59" s="89">
        <v>0</v>
      </c>
      <c r="G59" s="90">
        <f t="shared" si="7"/>
        <v>0</v>
      </c>
      <c r="H59" s="89"/>
      <c r="I59" s="91"/>
    </row>
    <row r="60" spans="2:9" ht="10.5" customHeight="1" x14ac:dyDescent="0.15">
      <c r="B60" s="18">
        <f t="shared" si="6"/>
        <v>8.0399999999999991</v>
      </c>
      <c r="C60" s="19" t="s">
        <v>178</v>
      </c>
      <c r="D60" s="89">
        <v>80</v>
      </c>
      <c r="E60" s="21" t="s">
        <v>8</v>
      </c>
      <c r="F60" s="89">
        <v>0</v>
      </c>
      <c r="G60" s="90">
        <f t="shared" si="7"/>
        <v>0</v>
      </c>
      <c r="H60" s="89"/>
      <c r="I60" s="91"/>
    </row>
    <row r="61" spans="2:9" ht="10.5" customHeight="1" x14ac:dyDescent="0.15">
      <c r="B61" s="18">
        <f t="shared" si="6"/>
        <v>8.0499999999999989</v>
      </c>
      <c r="C61" s="19" t="s">
        <v>177</v>
      </c>
      <c r="D61" s="89">
        <v>40</v>
      </c>
      <c r="E61" s="21" t="s">
        <v>8</v>
      </c>
      <c r="F61" s="89">
        <v>0</v>
      </c>
      <c r="G61" s="90">
        <f t="shared" si="7"/>
        <v>0</v>
      </c>
      <c r="H61" s="89"/>
      <c r="I61" s="91"/>
    </row>
    <row r="62" spans="2:9" ht="10.5" customHeight="1" thickBot="1" x14ac:dyDescent="0.2">
      <c r="B62" s="18">
        <f t="shared" si="6"/>
        <v>8.0599999999999987</v>
      </c>
      <c r="C62" s="19" t="s">
        <v>170</v>
      </c>
      <c r="D62" s="89">
        <v>64</v>
      </c>
      <c r="E62" s="21" t="s">
        <v>8</v>
      </c>
      <c r="F62" s="89">
        <v>0</v>
      </c>
      <c r="G62" s="90">
        <f t="shared" si="7"/>
        <v>0</v>
      </c>
      <c r="H62" s="89"/>
      <c r="I62" s="91"/>
    </row>
    <row r="63" spans="2:9" ht="12.75" customHeight="1" thickBot="1" x14ac:dyDescent="0.2">
      <c r="B63" s="12">
        <v>9</v>
      </c>
      <c r="C63" s="13" t="s">
        <v>61</v>
      </c>
      <c r="D63" s="14"/>
      <c r="E63" s="14"/>
      <c r="F63" s="15"/>
      <c r="G63" s="132">
        <f>SUBTOTAL(9,G64:G75)</f>
        <v>0</v>
      </c>
      <c r="H63" s="17"/>
      <c r="I63" s="16"/>
    </row>
    <row r="64" spans="2:9" ht="10.5" customHeight="1" x14ac:dyDescent="0.15">
      <c r="B64" s="18">
        <f t="shared" ref="B64:B75" si="8">B63+0.01</f>
        <v>9.01</v>
      </c>
      <c r="C64" s="19" t="s">
        <v>62</v>
      </c>
      <c r="D64" s="89">
        <v>1</v>
      </c>
      <c r="E64" s="21" t="s">
        <v>12</v>
      </c>
      <c r="F64" s="89">
        <v>0</v>
      </c>
      <c r="G64" s="90">
        <f t="shared" ref="G64:G75" si="9">Cantidad*Precio</f>
        <v>0</v>
      </c>
      <c r="H64" s="89"/>
      <c r="I64" s="91"/>
    </row>
    <row r="65" spans="2:9" ht="10.5" customHeight="1" x14ac:dyDescent="0.15">
      <c r="B65" s="18">
        <f t="shared" si="8"/>
        <v>9.02</v>
      </c>
      <c r="C65" s="19" t="s">
        <v>63</v>
      </c>
      <c r="D65" s="89">
        <v>1</v>
      </c>
      <c r="E65" s="21" t="s">
        <v>12</v>
      </c>
      <c r="F65" s="89">
        <v>0</v>
      </c>
      <c r="G65" s="90">
        <f t="shared" si="9"/>
        <v>0</v>
      </c>
      <c r="H65" s="89"/>
      <c r="I65" s="91"/>
    </row>
    <row r="66" spans="2:9" ht="10.5" customHeight="1" x14ac:dyDescent="0.15">
      <c r="B66" s="18">
        <f t="shared" si="8"/>
        <v>9.0299999999999994</v>
      </c>
      <c r="C66" s="19" t="s">
        <v>64</v>
      </c>
      <c r="D66" s="89">
        <v>2</v>
      </c>
      <c r="E66" s="21" t="s">
        <v>12</v>
      </c>
      <c r="F66" s="89">
        <v>0</v>
      </c>
      <c r="G66" s="90">
        <f t="shared" si="9"/>
        <v>0</v>
      </c>
      <c r="H66" s="89"/>
      <c r="I66" s="91"/>
    </row>
    <row r="67" spans="2:9" ht="10.5" customHeight="1" x14ac:dyDescent="0.15">
      <c r="B67" s="18">
        <f t="shared" si="8"/>
        <v>9.0399999999999991</v>
      </c>
      <c r="C67" s="19" t="s">
        <v>65</v>
      </c>
      <c r="D67" s="89">
        <v>12</v>
      </c>
      <c r="E67" s="21" t="s">
        <v>41</v>
      </c>
      <c r="F67" s="89">
        <v>0</v>
      </c>
      <c r="G67" s="90">
        <f t="shared" si="9"/>
        <v>0</v>
      </c>
      <c r="H67" s="89"/>
      <c r="I67" s="91"/>
    </row>
    <row r="68" spans="2:9" ht="10.5" customHeight="1" x14ac:dyDescent="0.15">
      <c r="B68" s="18">
        <f t="shared" si="8"/>
        <v>9.0499999999999989</v>
      </c>
      <c r="C68" s="19" t="s">
        <v>67</v>
      </c>
      <c r="D68" s="89">
        <v>2.8</v>
      </c>
      <c r="E68" s="21" t="s">
        <v>41</v>
      </c>
      <c r="F68" s="89">
        <v>0</v>
      </c>
      <c r="G68" s="90">
        <f t="shared" si="9"/>
        <v>0</v>
      </c>
      <c r="H68" s="89"/>
      <c r="I68" s="91"/>
    </row>
    <row r="69" spans="2:9" ht="10.5" customHeight="1" x14ac:dyDescent="0.15">
      <c r="B69" s="18">
        <f t="shared" si="8"/>
        <v>9.0599999999999987</v>
      </c>
      <c r="C69" s="19" t="s">
        <v>66</v>
      </c>
      <c r="D69" s="89">
        <v>1</v>
      </c>
      <c r="E69" s="21" t="s">
        <v>12</v>
      </c>
      <c r="F69" s="89">
        <v>0</v>
      </c>
      <c r="G69" s="90">
        <f t="shared" si="9"/>
        <v>0</v>
      </c>
      <c r="H69" s="89"/>
      <c r="I69" s="91"/>
    </row>
    <row r="70" spans="2:9" ht="10.5" customHeight="1" x14ac:dyDescent="0.15">
      <c r="B70" s="18">
        <f t="shared" si="8"/>
        <v>9.0699999999999985</v>
      </c>
      <c r="C70" s="19" t="s">
        <v>68</v>
      </c>
      <c r="D70" s="89">
        <v>1</v>
      </c>
      <c r="E70" s="21" t="s">
        <v>12</v>
      </c>
      <c r="F70" s="89">
        <v>0</v>
      </c>
      <c r="G70" s="90">
        <f t="shared" si="9"/>
        <v>0</v>
      </c>
      <c r="H70" s="89"/>
      <c r="I70" s="91"/>
    </row>
    <row r="71" spans="2:9" ht="10.5" customHeight="1" x14ac:dyDescent="0.15">
      <c r="B71" s="18">
        <f t="shared" si="8"/>
        <v>9.0799999999999983</v>
      </c>
      <c r="C71" s="19" t="s">
        <v>69</v>
      </c>
      <c r="D71" s="89">
        <v>5</v>
      </c>
      <c r="E71" s="21" t="s">
        <v>12</v>
      </c>
      <c r="F71" s="89">
        <v>0</v>
      </c>
      <c r="G71" s="90">
        <f t="shared" si="9"/>
        <v>0</v>
      </c>
      <c r="H71" s="89"/>
      <c r="I71" s="91"/>
    </row>
    <row r="72" spans="2:9" ht="10.5" customHeight="1" x14ac:dyDescent="0.15">
      <c r="B72" s="18">
        <f t="shared" si="8"/>
        <v>9.0899999999999981</v>
      </c>
      <c r="C72" s="19" t="s">
        <v>121</v>
      </c>
      <c r="D72" s="89">
        <v>60</v>
      </c>
      <c r="E72" s="21" t="s">
        <v>122</v>
      </c>
      <c r="F72" s="89">
        <v>0</v>
      </c>
      <c r="G72" s="90">
        <f t="shared" si="9"/>
        <v>0</v>
      </c>
      <c r="H72" s="89"/>
      <c r="I72" s="91"/>
    </row>
    <row r="73" spans="2:9" ht="10.5" customHeight="1" x14ac:dyDescent="0.15">
      <c r="B73" s="18">
        <f t="shared" si="8"/>
        <v>9.0999999999999979</v>
      </c>
      <c r="C73" s="19" t="s">
        <v>123</v>
      </c>
      <c r="D73" s="89">
        <v>1</v>
      </c>
      <c r="E73" s="21" t="s">
        <v>12</v>
      </c>
      <c r="F73" s="89">
        <v>0</v>
      </c>
      <c r="G73" s="90">
        <f t="shared" si="9"/>
        <v>0</v>
      </c>
      <c r="H73" s="89"/>
      <c r="I73" s="91"/>
    </row>
    <row r="74" spans="2:9" ht="10.5" customHeight="1" x14ac:dyDescent="0.15">
      <c r="B74" s="18">
        <f t="shared" si="8"/>
        <v>9.1099999999999977</v>
      </c>
      <c r="C74" s="19" t="s">
        <v>70</v>
      </c>
      <c r="D74" s="89">
        <v>45</v>
      </c>
      <c r="E74" s="21" t="s">
        <v>41</v>
      </c>
      <c r="F74" s="89">
        <v>0</v>
      </c>
      <c r="G74" s="90">
        <f t="shared" si="9"/>
        <v>0</v>
      </c>
      <c r="H74" s="89"/>
      <c r="I74" s="91"/>
    </row>
    <row r="75" spans="2:9" ht="10.5" customHeight="1" thickBot="1" x14ac:dyDescent="0.2">
      <c r="B75" s="18">
        <f t="shared" si="8"/>
        <v>9.1199999999999974</v>
      </c>
      <c r="C75" s="19" t="s">
        <v>71</v>
      </c>
      <c r="D75" s="89">
        <v>65</v>
      </c>
      <c r="E75" s="21" t="s">
        <v>41</v>
      </c>
      <c r="F75" s="89">
        <v>0</v>
      </c>
      <c r="G75" s="90">
        <f t="shared" si="9"/>
        <v>0</v>
      </c>
      <c r="H75" s="89"/>
      <c r="I75" s="91"/>
    </row>
    <row r="76" spans="2:9" ht="12.75" customHeight="1" thickBot="1" x14ac:dyDescent="0.2">
      <c r="B76" s="12">
        <v>10</v>
      </c>
      <c r="C76" s="13" t="s">
        <v>72</v>
      </c>
      <c r="D76" s="14"/>
      <c r="E76" s="14"/>
      <c r="F76" s="15"/>
      <c r="G76" s="132">
        <f>SUBTOTAL(9,G77:G88)</f>
        <v>0</v>
      </c>
      <c r="H76" s="17"/>
      <c r="I76" s="16"/>
    </row>
    <row r="77" spans="2:9" ht="10.5" customHeight="1" x14ac:dyDescent="0.15">
      <c r="B77" s="18">
        <f t="shared" ref="B77:B88" si="10">B76+0.01</f>
        <v>10.01</v>
      </c>
      <c r="C77" s="19" t="s">
        <v>128</v>
      </c>
      <c r="D77" s="89">
        <v>1</v>
      </c>
      <c r="E77" s="21" t="s">
        <v>12</v>
      </c>
      <c r="F77" s="89">
        <v>0</v>
      </c>
      <c r="G77" s="90">
        <f t="shared" ref="G77:G88" si="11">Cantidad*Precio</f>
        <v>0</v>
      </c>
      <c r="H77" s="89"/>
      <c r="I77" s="91"/>
    </row>
    <row r="78" spans="2:9" ht="10.5" customHeight="1" x14ac:dyDescent="0.15">
      <c r="B78" s="18">
        <f t="shared" si="10"/>
        <v>10.02</v>
      </c>
      <c r="C78" s="19" t="s">
        <v>73</v>
      </c>
      <c r="D78" s="89">
        <v>2</v>
      </c>
      <c r="E78" s="21" t="s">
        <v>12</v>
      </c>
      <c r="F78" s="89">
        <v>0</v>
      </c>
      <c r="G78" s="90">
        <f t="shared" si="11"/>
        <v>0</v>
      </c>
      <c r="H78" s="89"/>
      <c r="I78" s="91"/>
    </row>
    <row r="79" spans="2:9" ht="10.5" customHeight="1" x14ac:dyDescent="0.15">
      <c r="B79" s="18">
        <f t="shared" si="10"/>
        <v>10.029999999999999</v>
      </c>
      <c r="C79" s="19" t="s">
        <v>74</v>
      </c>
      <c r="D79" s="89">
        <v>4</v>
      </c>
      <c r="E79" s="21" t="s">
        <v>12</v>
      </c>
      <c r="F79" s="89">
        <v>0</v>
      </c>
      <c r="G79" s="90">
        <f t="shared" si="11"/>
        <v>0</v>
      </c>
      <c r="H79" s="89"/>
      <c r="I79" s="91"/>
    </row>
    <row r="80" spans="2:9" ht="10.5" customHeight="1" x14ac:dyDescent="0.15">
      <c r="B80" s="18">
        <f t="shared" si="10"/>
        <v>10.039999999999999</v>
      </c>
      <c r="C80" s="19" t="s">
        <v>129</v>
      </c>
      <c r="D80" s="89">
        <v>4</v>
      </c>
      <c r="E80" s="21" t="s">
        <v>12</v>
      </c>
      <c r="F80" s="89">
        <v>0</v>
      </c>
      <c r="G80" s="90">
        <f t="shared" si="11"/>
        <v>0</v>
      </c>
      <c r="H80" s="89"/>
      <c r="I80" s="91"/>
    </row>
    <row r="81" spans="2:9" ht="10.5" customHeight="1" x14ac:dyDescent="0.15">
      <c r="B81" s="18">
        <f t="shared" si="10"/>
        <v>10.049999999999999</v>
      </c>
      <c r="C81" s="19" t="s">
        <v>75</v>
      </c>
      <c r="D81" s="89">
        <v>3</v>
      </c>
      <c r="E81" s="21" t="s">
        <v>12</v>
      </c>
      <c r="F81" s="89">
        <v>0</v>
      </c>
      <c r="G81" s="90">
        <f t="shared" si="11"/>
        <v>0</v>
      </c>
      <c r="H81" s="89"/>
      <c r="I81" s="91"/>
    </row>
    <row r="82" spans="2:9" ht="10.5" customHeight="1" x14ac:dyDescent="0.15">
      <c r="B82" s="18">
        <f t="shared" si="10"/>
        <v>10.059999999999999</v>
      </c>
      <c r="C82" s="19" t="s">
        <v>76</v>
      </c>
      <c r="D82" s="89">
        <v>1</v>
      </c>
      <c r="E82" s="21" t="s">
        <v>12</v>
      </c>
      <c r="F82" s="89">
        <v>0</v>
      </c>
      <c r="G82" s="90">
        <f t="shared" si="11"/>
        <v>0</v>
      </c>
      <c r="H82" s="89"/>
      <c r="I82" s="91"/>
    </row>
    <row r="83" spans="2:9" ht="10.5" customHeight="1" x14ac:dyDescent="0.15">
      <c r="B83" s="18">
        <f t="shared" si="10"/>
        <v>10.069999999999999</v>
      </c>
      <c r="C83" s="19" t="s">
        <v>77</v>
      </c>
      <c r="D83" s="89">
        <v>5</v>
      </c>
      <c r="E83" s="21" t="s">
        <v>12</v>
      </c>
      <c r="F83" s="89">
        <v>0</v>
      </c>
      <c r="G83" s="90">
        <f t="shared" si="11"/>
        <v>0</v>
      </c>
      <c r="H83" s="89"/>
      <c r="I83" s="91"/>
    </row>
    <row r="84" spans="2:9" ht="10.5" customHeight="1" x14ac:dyDescent="0.15">
      <c r="B84" s="18">
        <f t="shared" si="10"/>
        <v>10.079999999999998</v>
      </c>
      <c r="C84" s="19" t="s">
        <v>78</v>
      </c>
      <c r="D84" s="89">
        <v>2</v>
      </c>
      <c r="E84" s="21" t="s">
        <v>12</v>
      </c>
      <c r="F84" s="89">
        <v>0</v>
      </c>
      <c r="G84" s="90">
        <f t="shared" si="11"/>
        <v>0</v>
      </c>
      <c r="H84" s="89"/>
      <c r="I84" s="91"/>
    </row>
    <row r="85" spans="2:9" ht="10.5" customHeight="1" x14ac:dyDescent="0.15">
      <c r="B85" s="18">
        <f t="shared" si="10"/>
        <v>10.089999999999998</v>
      </c>
      <c r="C85" s="19" t="s">
        <v>79</v>
      </c>
      <c r="D85" s="89">
        <v>2</v>
      </c>
      <c r="E85" s="21" t="s">
        <v>12</v>
      </c>
      <c r="F85" s="89">
        <v>0</v>
      </c>
      <c r="G85" s="90">
        <f t="shared" si="11"/>
        <v>0</v>
      </c>
      <c r="H85" s="89"/>
      <c r="I85" s="91"/>
    </row>
    <row r="86" spans="2:9" ht="10.5" customHeight="1" x14ac:dyDescent="0.15">
      <c r="B86" s="18">
        <f t="shared" si="10"/>
        <v>10.099999999999998</v>
      </c>
      <c r="C86" s="19" t="s">
        <v>80</v>
      </c>
      <c r="D86" s="89">
        <v>1</v>
      </c>
      <c r="E86" s="21" t="s">
        <v>12</v>
      </c>
      <c r="F86" s="89">
        <v>0</v>
      </c>
      <c r="G86" s="90">
        <f t="shared" si="11"/>
        <v>0</v>
      </c>
      <c r="H86" s="89"/>
      <c r="I86" s="91"/>
    </row>
    <row r="87" spans="2:9" ht="10.5" customHeight="1" x14ac:dyDescent="0.15">
      <c r="B87" s="18">
        <f t="shared" si="10"/>
        <v>10.109999999999998</v>
      </c>
      <c r="C87" s="19" t="s">
        <v>81</v>
      </c>
      <c r="D87" s="89">
        <v>3</v>
      </c>
      <c r="E87" s="21" t="s">
        <v>12</v>
      </c>
      <c r="F87" s="89">
        <v>0</v>
      </c>
      <c r="G87" s="90">
        <f t="shared" si="11"/>
        <v>0</v>
      </c>
      <c r="H87" s="89"/>
      <c r="I87" s="91"/>
    </row>
    <row r="88" spans="2:9" ht="10.5" customHeight="1" thickBot="1" x14ac:dyDescent="0.2">
      <c r="B88" s="18">
        <f t="shared" si="10"/>
        <v>10.119999999999997</v>
      </c>
      <c r="C88" s="19" t="s">
        <v>82</v>
      </c>
      <c r="D88" s="89">
        <v>40</v>
      </c>
      <c r="E88" s="21" t="s">
        <v>41</v>
      </c>
      <c r="F88" s="89">
        <v>0</v>
      </c>
      <c r="G88" s="90">
        <f t="shared" si="11"/>
        <v>0</v>
      </c>
      <c r="H88" s="89"/>
      <c r="I88" s="91"/>
    </row>
    <row r="89" spans="2:9" ht="12.75" customHeight="1" thickBot="1" x14ac:dyDescent="0.2">
      <c r="B89" s="12">
        <v>11</v>
      </c>
      <c r="C89" s="13" t="s">
        <v>83</v>
      </c>
      <c r="D89" s="14"/>
      <c r="E89" s="14"/>
      <c r="F89" s="15"/>
      <c r="G89" s="132">
        <f>SUBTOTAL(9,G90:G94)</f>
        <v>0</v>
      </c>
      <c r="H89" s="17"/>
      <c r="I89" s="16"/>
    </row>
    <row r="90" spans="2:9" ht="10.5" customHeight="1" x14ac:dyDescent="0.15">
      <c r="B90" s="18">
        <f>B89+0.01</f>
        <v>11.01</v>
      </c>
      <c r="C90" s="19" t="s">
        <v>138</v>
      </c>
      <c r="D90" s="89">
        <v>1</v>
      </c>
      <c r="E90" s="21" t="s">
        <v>12</v>
      </c>
      <c r="F90" s="89">
        <v>0</v>
      </c>
      <c r="G90" s="90">
        <f>Cantidad*Precio</f>
        <v>0</v>
      </c>
      <c r="H90" s="89"/>
      <c r="I90" s="91"/>
    </row>
    <row r="91" spans="2:9" ht="10.5" customHeight="1" x14ac:dyDescent="0.15">
      <c r="B91" s="18">
        <f>B90+0.01</f>
        <v>11.02</v>
      </c>
      <c r="C91" s="19" t="s">
        <v>139</v>
      </c>
      <c r="D91" s="89">
        <v>3</v>
      </c>
      <c r="E91" s="21" t="s">
        <v>12</v>
      </c>
      <c r="F91" s="89">
        <v>0</v>
      </c>
      <c r="G91" s="90">
        <f>Cantidad*Precio</f>
        <v>0</v>
      </c>
      <c r="H91" s="89"/>
      <c r="I91" s="91"/>
    </row>
    <row r="92" spans="2:9" ht="10.5" customHeight="1" x14ac:dyDescent="0.15">
      <c r="B92" s="18">
        <f>B91+0.01</f>
        <v>11.03</v>
      </c>
      <c r="C92" s="19" t="s">
        <v>140</v>
      </c>
      <c r="D92" s="89">
        <v>1</v>
      </c>
      <c r="E92" s="21" t="s">
        <v>12</v>
      </c>
      <c r="F92" s="89">
        <v>0</v>
      </c>
      <c r="G92" s="90">
        <f>Cantidad*Precio</f>
        <v>0</v>
      </c>
      <c r="H92" s="89"/>
      <c r="I92" s="91"/>
    </row>
    <row r="93" spans="2:9" ht="10.5" customHeight="1" x14ac:dyDescent="0.15">
      <c r="B93" s="18">
        <f>B92+0.01</f>
        <v>11.04</v>
      </c>
      <c r="C93" s="19" t="s">
        <v>141</v>
      </c>
      <c r="D93" s="89">
        <v>1</v>
      </c>
      <c r="E93" s="21" t="s">
        <v>12</v>
      </c>
      <c r="F93" s="89">
        <v>0</v>
      </c>
      <c r="G93" s="90">
        <f>Cantidad*Precio</f>
        <v>0</v>
      </c>
      <c r="H93" s="89"/>
      <c r="I93" s="91"/>
    </row>
    <row r="94" spans="2:9" ht="10.5" customHeight="1" thickBot="1" x14ac:dyDescent="0.2">
      <c r="B94" s="18">
        <f>B93+0.01</f>
        <v>11.049999999999999</v>
      </c>
      <c r="C94" s="19" t="s">
        <v>142</v>
      </c>
      <c r="D94" s="89">
        <v>1</v>
      </c>
      <c r="E94" s="21" t="s">
        <v>12</v>
      </c>
      <c r="F94" s="89">
        <v>0</v>
      </c>
      <c r="G94" s="90">
        <f>Cantidad*Precio</f>
        <v>0</v>
      </c>
      <c r="H94" s="89"/>
      <c r="I94" s="91"/>
    </row>
    <row r="95" spans="2:9" ht="12.75" customHeight="1" thickBot="1" x14ac:dyDescent="0.2">
      <c r="B95" s="12">
        <v>12</v>
      </c>
      <c r="C95" s="13" t="s">
        <v>84</v>
      </c>
      <c r="D95" s="14"/>
      <c r="E95" s="14"/>
      <c r="F95" s="15"/>
      <c r="G95" s="132">
        <f>SUBTOTAL(9,G96:G99)</f>
        <v>0</v>
      </c>
      <c r="H95" s="17"/>
      <c r="I95" s="16"/>
    </row>
    <row r="96" spans="2:9" ht="10.5" customHeight="1" x14ac:dyDescent="0.15">
      <c r="B96" s="18">
        <f>B95+0.01</f>
        <v>12.01</v>
      </c>
      <c r="C96" s="19" t="s">
        <v>130</v>
      </c>
      <c r="D96" s="89">
        <v>4</v>
      </c>
      <c r="E96" s="21" t="s">
        <v>12</v>
      </c>
      <c r="F96" s="89">
        <v>0</v>
      </c>
      <c r="G96" s="90">
        <f>Cantidad*Precio</f>
        <v>0</v>
      </c>
      <c r="H96" s="89"/>
      <c r="I96" s="91"/>
    </row>
    <row r="97" spans="2:9" ht="10.5" customHeight="1" x14ac:dyDescent="0.15">
      <c r="B97" s="18">
        <f>B96+0.01</f>
        <v>12.02</v>
      </c>
      <c r="C97" s="19" t="s">
        <v>131</v>
      </c>
      <c r="D97" s="89">
        <v>1</v>
      </c>
      <c r="E97" s="21" t="s">
        <v>12</v>
      </c>
      <c r="F97" s="89">
        <v>0</v>
      </c>
      <c r="G97" s="90">
        <f>Cantidad*Precio</f>
        <v>0</v>
      </c>
      <c r="H97" s="89"/>
      <c r="I97" s="91"/>
    </row>
    <row r="98" spans="2:9" ht="10.5" customHeight="1" x14ac:dyDescent="0.15">
      <c r="B98" s="18">
        <f>B97+0.01</f>
        <v>12.03</v>
      </c>
      <c r="C98" s="19" t="s">
        <v>132</v>
      </c>
      <c r="D98" s="89">
        <v>1</v>
      </c>
      <c r="E98" s="21" t="s">
        <v>12</v>
      </c>
      <c r="F98" s="89">
        <v>0</v>
      </c>
      <c r="G98" s="90">
        <f>Cantidad*Precio</f>
        <v>0</v>
      </c>
      <c r="H98" s="89"/>
      <c r="I98" s="91"/>
    </row>
    <row r="99" spans="2:9" ht="10.5" customHeight="1" thickBot="1" x14ac:dyDescent="0.2">
      <c r="B99" s="18">
        <f>B98+0.01</f>
        <v>12.04</v>
      </c>
      <c r="C99" s="19" t="s">
        <v>85</v>
      </c>
      <c r="D99" s="89">
        <v>1</v>
      </c>
      <c r="E99" s="21" t="s">
        <v>12</v>
      </c>
      <c r="F99" s="89">
        <v>0</v>
      </c>
      <c r="G99" s="90">
        <f>Cantidad*Precio</f>
        <v>0</v>
      </c>
      <c r="H99" s="89"/>
      <c r="I99" s="91"/>
    </row>
    <row r="100" spans="2:9" ht="12.75" customHeight="1" thickBot="1" x14ac:dyDescent="0.2">
      <c r="B100" s="12">
        <v>13</v>
      </c>
      <c r="C100" s="13" t="s">
        <v>86</v>
      </c>
      <c r="D100" s="14"/>
      <c r="E100" s="14"/>
      <c r="F100" s="15"/>
      <c r="G100" s="132">
        <f>SUBTOTAL(9,G101:G101)</f>
        <v>0</v>
      </c>
      <c r="H100" s="17"/>
      <c r="I100" s="16"/>
    </row>
    <row r="101" spans="2:9" s="83" customFormat="1" ht="18.75" thickBot="1" x14ac:dyDescent="0.25">
      <c r="B101" s="18">
        <f>B100+0.01</f>
        <v>13.01</v>
      </c>
      <c r="C101" s="82" t="s">
        <v>124</v>
      </c>
      <c r="D101" s="93">
        <v>70</v>
      </c>
      <c r="E101" s="85" t="s">
        <v>87</v>
      </c>
      <c r="F101" s="93">
        <v>0</v>
      </c>
      <c r="G101" s="94">
        <f>Cantidad*Precio</f>
        <v>0</v>
      </c>
      <c r="H101" s="93"/>
      <c r="I101" s="95"/>
    </row>
    <row r="102" spans="2:9" ht="12.75" customHeight="1" thickBot="1" x14ac:dyDescent="0.2">
      <c r="B102" s="12">
        <v>14</v>
      </c>
      <c r="C102" s="13" t="s">
        <v>88</v>
      </c>
      <c r="D102" s="14"/>
      <c r="E102" s="14"/>
      <c r="F102" s="15"/>
      <c r="G102" s="132">
        <f>SUBTOTAL(9,G103:G118)</f>
        <v>0</v>
      </c>
      <c r="H102" s="17"/>
      <c r="I102" s="16"/>
    </row>
    <row r="103" spans="2:9" ht="10.5" customHeight="1" x14ac:dyDescent="0.15">
      <c r="B103" s="18">
        <f t="shared" ref="B103:B118" si="12">B102+0.01</f>
        <v>14.01</v>
      </c>
      <c r="C103" s="19" t="s">
        <v>148</v>
      </c>
      <c r="D103" s="89">
        <v>1</v>
      </c>
      <c r="E103" s="21" t="s">
        <v>12</v>
      </c>
      <c r="F103" s="89">
        <v>0</v>
      </c>
      <c r="G103" s="90">
        <f t="shared" ref="G103:G118" si="13">Cantidad*Precio</f>
        <v>0</v>
      </c>
      <c r="H103" s="89"/>
      <c r="I103" s="91"/>
    </row>
    <row r="104" spans="2:9" ht="10.5" customHeight="1" x14ac:dyDescent="0.15">
      <c r="B104" s="18">
        <f t="shared" si="12"/>
        <v>14.02</v>
      </c>
      <c r="C104" s="19" t="s">
        <v>149</v>
      </c>
      <c r="D104" s="89">
        <v>1</v>
      </c>
      <c r="E104" s="21" t="s">
        <v>12</v>
      </c>
      <c r="F104" s="89">
        <v>0</v>
      </c>
      <c r="G104" s="90">
        <f t="shared" si="13"/>
        <v>0</v>
      </c>
      <c r="H104" s="89"/>
      <c r="I104" s="91"/>
    </row>
    <row r="105" spans="2:9" ht="10.5" customHeight="1" x14ac:dyDescent="0.15">
      <c r="B105" s="18">
        <f t="shared" si="12"/>
        <v>14.03</v>
      </c>
      <c r="C105" s="19" t="s">
        <v>90</v>
      </c>
      <c r="D105" s="89">
        <v>1</v>
      </c>
      <c r="E105" s="21" t="s">
        <v>12</v>
      </c>
      <c r="F105" s="89">
        <v>0</v>
      </c>
      <c r="G105" s="90">
        <f t="shared" si="13"/>
        <v>0</v>
      </c>
      <c r="H105" s="89"/>
      <c r="I105" s="91"/>
    </row>
    <row r="106" spans="2:9" ht="10.5" customHeight="1" x14ac:dyDescent="0.15">
      <c r="B106" s="18">
        <f t="shared" si="12"/>
        <v>14.04</v>
      </c>
      <c r="C106" s="19" t="s">
        <v>144</v>
      </c>
      <c r="D106" s="89">
        <v>2</v>
      </c>
      <c r="E106" s="21" t="s">
        <v>12</v>
      </c>
      <c r="F106" s="89">
        <v>0</v>
      </c>
      <c r="G106" s="90">
        <f t="shared" si="13"/>
        <v>0</v>
      </c>
      <c r="H106" s="89"/>
      <c r="I106" s="91"/>
    </row>
    <row r="107" spans="2:9" ht="10.5" customHeight="1" x14ac:dyDescent="0.15">
      <c r="B107" s="18">
        <f t="shared" si="12"/>
        <v>14.049999999999999</v>
      </c>
      <c r="C107" s="19" t="s">
        <v>91</v>
      </c>
      <c r="D107" s="89">
        <v>1</v>
      </c>
      <c r="E107" s="21" t="s">
        <v>12</v>
      </c>
      <c r="F107" s="89">
        <v>0</v>
      </c>
      <c r="G107" s="90">
        <f t="shared" si="13"/>
        <v>0</v>
      </c>
      <c r="H107" s="89"/>
      <c r="I107" s="91"/>
    </row>
    <row r="108" spans="2:9" ht="10.5" customHeight="1" x14ac:dyDescent="0.15">
      <c r="B108" s="18">
        <f t="shared" si="12"/>
        <v>14.059999999999999</v>
      </c>
      <c r="C108" s="19" t="s">
        <v>92</v>
      </c>
      <c r="D108" s="89">
        <v>1</v>
      </c>
      <c r="E108" s="21" t="s">
        <v>12</v>
      </c>
      <c r="F108" s="89">
        <v>0</v>
      </c>
      <c r="G108" s="90">
        <f t="shared" si="13"/>
        <v>0</v>
      </c>
      <c r="H108" s="89"/>
      <c r="I108" s="91"/>
    </row>
    <row r="109" spans="2:9" ht="10.5" customHeight="1" x14ac:dyDescent="0.15">
      <c r="B109" s="18">
        <f t="shared" si="12"/>
        <v>14.069999999999999</v>
      </c>
      <c r="C109" s="19" t="s">
        <v>93</v>
      </c>
      <c r="D109" s="89">
        <v>1</v>
      </c>
      <c r="E109" s="21" t="s">
        <v>12</v>
      </c>
      <c r="F109" s="89">
        <v>0</v>
      </c>
      <c r="G109" s="90">
        <f t="shared" si="13"/>
        <v>0</v>
      </c>
      <c r="H109" s="89"/>
      <c r="I109" s="91"/>
    </row>
    <row r="110" spans="2:9" ht="10.5" customHeight="1" x14ac:dyDescent="0.15">
      <c r="B110" s="18">
        <f t="shared" si="12"/>
        <v>14.079999999999998</v>
      </c>
      <c r="C110" s="19" t="s">
        <v>137</v>
      </c>
      <c r="D110" s="89">
        <v>2</v>
      </c>
      <c r="E110" s="21" t="s">
        <v>12</v>
      </c>
      <c r="F110" s="89">
        <v>0</v>
      </c>
      <c r="G110" s="90">
        <f t="shared" si="13"/>
        <v>0</v>
      </c>
      <c r="H110" s="89"/>
      <c r="I110" s="91"/>
    </row>
    <row r="111" spans="2:9" ht="10.5" customHeight="1" x14ac:dyDescent="0.15">
      <c r="B111" s="18">
        <f t="shared" si="12"/>
        <v>14.089999999999998</v>
      </c>
      <c r="C111" s="19" t="s">
        <v>133</v>
      </c>
      <c r="D111" s="89">
        <v>4</v>
      </c>
      <c r="E111" s="21" t="s">
        <v>12</v>
      </c>
      <c r="F111" s="89">
        <v>0</v>
      </c>
      <c r="G111" s="90">
        <f t="shared" si="13"/>
        <v>0</v>
      </c>
      <c r="H111" s="89"/>
      <c r="I111" s="91"/>
    </row>
    <row r="112" spans="2:9" ht="10.5" customHeight="1" x14ac:dyDescent="0.15">
      <c r="B112" s="18">
        <f t="shared" si="12"/>
        <v>14.099999999999998</v>
      </c>
      <c r="C112" s="19" t="s">
        <v>160</v>
      </c>
      <c r="D112" s="89">
        <v>2</v>
      </c>
      <c r="E112" s="21" t="s">
        <v>12</v>
      </c>
      <c r="F112" s="89">
        <v>0</v>
      </c>
      <c r="G112" s="90">
        <f t="shared" si="13"/>
        <v>0</v>
      </c>
      <c r="H112" s="89"/>
      <c r="I112" s="91"/>
    </row>
    <row r="113" spans="2:9" ht="10.5" customHeight="1" x14ac:dyDescent="0.15">
      <c r="B113" s="18">
        <f t="shared" si="12"/>
        <v>14.109999999999998</v>
      </c>
      <c r="C113" s="19" t="s">
        <v>95</v>
      </c>
      <c r="D113" s="89">
        <v>1</v>
      </c>
      <c r="E113" s="21" t="s">
        <v>12</v>
      </c>
      <c r="F113" s="89">
        <v>0</v>
      </c>
      <c r="G113" s="90">
        <f t="shared" si="13"/>
        <v>0</v>
      </c>
      <c r="H113" s="89"/>
      <c r="I113" s="91"/>
    </row>
    <row r="114" spans="2:9" ht="10.5" customHeight="1" x14ac:dyDescent="0.15">
      <c r="B114" s="18">
        <f t="shared" si="12"/>
        <v>14.119999999999997</v>
      </c>
      <c r="C114" s="19" t="s">
        <v>119</v>
      </c>
      <c r="D114" s="89">
        <v>1</v>
      </c>
      <c r="E114" s="21" t="s">
        <v>96</v>
      </c>
      <c r="F114" s="89">
        <v>0</v>
      </c>
      <c r="G114" s="90">
        <f t="shared" si="13"/>
        <v>0</v>
      </c>
      <c r="H114" s="89"/>
      <c r="I114" s="91"/>
    </row>
    <row r="115" spans="2:9" ht="10.5" customHeight="1" x14ac:dyDescent="0.15">
      <c r="B115" s="18">
        <f t="shared" si="12"/>
        <v>14.129999999999997</v>
      </c>
      <c r="C115" s="19" t="s">
        <v>169</v>
      </c>
      <c r="D115" s="89">
        <v>20</v>
      </c>
      <c r="E115" s="21" t="s">
        <v>41</v>
      </c>
      <c r="F115" s="89">
        <v>0</v>
      </c>
      <c r="G115" s="90">
        <f t="shared" si="13"/>
        <v>0</v>
      </c>
      <c r="H115" s="89"/>
      <c r="I115" s="91"/>
    </row>
    <row r="116" spans="2:9" ht="10.5" customHeight="1" x14ac:dyDescent="0.15">
      <c r="B116" s="18">
        <f t="shared" si="12"/>
        <v>14.139999999999997</v>
      </c>
      <c r="C116" s="19" t="s">
        <v>98</v>
      </c>
      <c r="D116" s="89">
        <v>1</v>
      </c>
      <c r="E116" s="21" t="s">
        <v>12</v>
      </c>
      <c r="F116" s="89">
        <v>0</v>
      </c>
      <c r="G116" s="90">
        <f t="shared" si="13"/>
        <v>0</v>
      </c>
      <c r="H116" s="89"/>
      <c r="I116" s="91"/>
    </row>
    <row r="117" spans="2:9" ht="10.5" customHeight="1" x14ac:dyDescent="0.15">
      <c r="B117" s="18">
        <f t="shared" si="12"/>
        <v>14.149999999999997</v>
      </c>
      <c r="C117" s="19" t="s">
        <v>99</v>
      </c>
      <c r="D117" s="89">
        <v>10</v>
      </c>
      <c r="E117" s="21" t="s">
        <v>15</v>
      </c>
      <c r="F117" s="89">
        <v>0</v>
      </c>
      <c r="G117" s="90">
        <f t="shared" si="13"/>
        <v>0</v>
      </c>
      <c r="H117" s="89"/>
      <c r="I117" s="91"/>
    </row>
    <row r="118" spans="2:9" ht="10.5" customHeight="1" x14ac:dyDescent="0.15">
      <c r="B118" s="18">
        <f t="shared" si="12"/>
        <v>14.159999999999997</v>
      </c>
      <c r="C118" s="19" t="s">
        <v>100</v>
      </c>
      <c r="D118" s="89">
        <v>1</v>
      </c>
      <c r="E118" s="21" t="s">
        <v>96</v>
      </c>
      <c r="F118" s="89">
        <v>0</v>
      </c>
      <c r="G118" s="90">
        <f t="shared" si="13"/>
        <v>0</v>
      </c>
      <c r="H118" s="89"/>
      <c r="I118" s="91"/>
    </row>
    <row r="119" spans="2:9" ht="10.5" customHeight="1" thickBot="1" x14ac:dyDescent="0.2">
      <c r="B119" s="18"/>
      <c r="C119" s="19"/>
      <c r="D119" s="23"/>
      <c r="E119" s="21"/>
      <c r="F119" s="23"/>
      <c r="G119" s="127"/>
      <c r="H119" s="23"/>
      <c r="I119" s="22"/>
    </row>
    <row r="120" spans="2:9" ht="14.25" thickBot="1" x14ac:dyDescent="0.3">
      <c r="B120" s="24"/>
      <c r="C120" s="25" t="s">
        <v>101</v>
      </c>
      <c r="D120" s="26"/>
      <c r="E120" s="27"/>
      <c r="F120" s="28"/>
      <c r="G120" s="116">
        <f>SUBTOTAL(9,G5:G118)</f>
        <v>0</v>
      </c>
      <c r="H120" s="29"/>
      <c r="I120" s="30"/>
    </row>
    <row r="121" spans="2:9" ht="12.75" customHeight="1" x14ac:dyDescent="0.2">
      <c r="B121" s="31"/>
      <c r="C121" s="32"/>
      <c r="D121" s="33"/>
      <c r="E121" s="32"/>
      <c r="F121" s="34"/>
      <c r="G121" s="153"/>
      <c r="H121" s="35"/>
      <c r="I121" s="36"/>
    </row>
    <row r="122" spans="2:9" ht="10.5" customHeight="1" x14ac:dyDescent="0.2">
      <c r="B122" s="31"/>
      <c r="C122" s="37" t="s">
        <v>102</v>
      </c>
      <c r="D122" s="38"/>
      <c r="E122" s="39"/>
      <c r="F122" s="40"/>
      <c r="G122" s="153"/>
      <c r="H122" s="41"/>
      <c r="I122" s="36"/>
    </row>
    <row r="123" spans="2:9" ht="10.5" customHeight="1" x14ac:dyDescent="0.2">
      <c r="B123" s="31"/>
      <c r="C123" s="42" t="s">
        <v>103</v>
      </c>
      <c r="D123" s="38">
        <v>0.1</v>
      </c>
      <c r="E123" s="39" t="s">
        <v>104</v>
      </c>
      <c r="F123" s="41">
        <f t="shared" ref="F123:F129" si="14">D123*$G$120</f>
        <v>0</v>
      </c>
      <c r="G123" s="155"/>
      <c r="H123" s="41"/>
      <c r="I123" s="36"/>
    </row>
    <row r="124" spans="2:9" ht="10.5" customHeight="1" x14ac:dyDescent="0.2">
      <c r="B124" s="31"/>
      <c r="C124" s="42" t="s">
        <v>105</v>
      </c>
      <c r="D124" s="38">
        <v>2.5000000000000001E-2</v>
      </c>
      <c r="E124" s="39" t="s">
        <v>104</v>
      </c>
      <c r="F124" s="41">
        <f t="shared" si="14"/>
        <v>0</v>
      </c>
      <c r="G124" s="155"/>
      <c r="H124" s="41"/>
      <c r="I124" s="36"/>
    </row>
    <row r="125" spans="2:9" ht="10.5" customHeight="1" x14ac:dyDescent="0.2">
      <c r="B125" s="31"/>
      <c r="C125" s="42" t="s">
        <v>106</v>
      </c>
      <c r="D125" s="38">
        <v>0.05</v>
      </c>
      <c r="E125" s="39" t="s">
        <v>104</v>
      </c>
      <c r="F125" s="41">
        <f t="shared" si="14"/>
        <v>0</v>
      </c>
      <c r="G125" s="155"/>
      <c r="H125" s="41"/>
      <c r="I125" s="36"/>
    </row>
    <row r="126" spans="2:9" ht="10.5" customHeight="1" x14ac:dyDescent="0.2">
      <c r="B126" s="31"/>
      <c r="C126" s="42" t="s">
        <v>107</v>
      </c>
      <c r="D126" s="38">
        <v>4.6399999999999997E-2</v>
      </c>
      <c r="E126" s="39" t="s">
        <v>104</v>
      </c>
      <c r="F126" s="41">
        <f t="shared" si="14"/>
        <v>0</v>
      </c>
      <c r="G126" s="155"/>
      <c r="H126" s="41"/>
      <c r="I126" s="36"/>
    </row>
    <row r="127" spans="2:9" ht="10.5" customHeight="1" x14ac:dyDescent="0.2">
      <c r="B127" s="31"/>
      <c r="C127" s="42" t="s">
        <v>108</v>
      </c>
      <c r="D127" s="38">
        <v>0.01</v>
      </c>
      <c r="E127" s="39" t="s">
        <v>104</v>
      </c>
      <c r="F127" s="41">
        <f t="shared" si="14"/>
        <v>0</v>
      </c>
      <c r="G127" s="155"/>
      <c r="H127" s="41"/>
      <c r="I127" s="36"/>
    </row>
    <row r="128" spans="2:9" ht="10.5" customHeight="1" x14ac:dyDescent="0.2">
      <c r="B128" s="31"/>
      <c r="C128" s="42" t="s">
        <v>109</v>
      </c>
      <c r="D128" s="38">
        <v>0.05</v>
      </c>
      <c r="E128" s="39" t="s">
        <v>104</v>
      </c>
      <c r="F128" s="41">
        <f t="shared" si="14"/>
        <v>0</v>
      </c>
      <c r="G128" s="155"/>
      <c r="H128" s="41"/>
      <c r="I128" s="36"/>
    </row>
    <row r="129" spans="2:9" ht="10.5" customHeight="1" x14ac:dyDescent="0.2">
      <c r="B129" s="31"/>
      <c r="C129" s="42" t="s">
        <v>110</v>
      </c>
      <c r="D129" s="38">
        <v>1E-3</v>
      </c>
      <c r="E129" s="39" t="s">
        <v>104</v>
      </c>
      <c r="F129" s="41">
        <f t="shared" si="14"/>
        <v>0</v>
      </c>
      <c r="G129" s="154"/>
      <c r="H129" s="43"/>
      <c r="I129" s="36"/>
    </row>
    <row r="130" spans="2:9" ht="10.5" customHeight="1" x14ac:dyDescent="0.2">
      <c r="B130" s="31"/>
      <c r="C130" s="42" t="s">
        <v>111</v>
      </c>
      <c r="D130" s="38">
        <v>0.18</v>
      </c>
      <c r="E130" s="44" t="s">
        <v>112</v>
      </c>
      <c r="F130" s="41">
        <f>D130*$F$123</f>
        <v>0</v>
      </c>
      <c r="H130" s="45"/>
      <c r="I130" s="36"/>
    </row>
    <row r="131" spans="2:9" ht="13.5" thickBot="1" x14ac:dyDescent="0.25">
      <c r="B131" s="31"/>
      <c r="C131" s="32"/>
      <c r="D131" s="46"/>
      <c r="E131" s="47"/>
      <c r="F131" s="48"/>
      <c r="G131" s="153"/>
      <c r="H131" s="49"/>
      <c r="I131" s="36"/>
    </row>
    <row r="132" spans="2:9" ht="14.25" thickBot="1" x14ac:dyDescent="0.3">
      <c r="B132" s="24"/>
      <c r="C132" s="25" t="s">
        <v>113</v>
      </c>
      <c r="D132" s="26"/>
      <c r="E132" s="27"/>
      <c r="F132" s="28"/>
      <c r="G132" s="116">
        <f>SUM(F123:F130)+G120</f>
        <v>0</v>
      </c>
      <c r="H132" s="29"/>
      <c r="I132" s="30"/>
    </row>
    <row r="133" spans="2:9" ht="13.5" x14ac:dyDescent="0.25">
      <c r="B133" s="31"/>
      <c r="C133" s="51"/>
      <c r="D133" s="52"/>
      <c r="E133" s="53"/>
      <c r="F133" s="54"/>
      <c r="G133" s="105"/>
      <c r="H133" s="55"/>
      <c r="I133" s="56"/>
    </row>
    <row r="134" spans="2:9" ht="10.5" customHeight="1" x14ac:dyDescent="0.15">
      <c r="C134" s="49" t="s">
        <v>114</v>
      </c>
      <c r="D134" s="57">
        <v>0.05</v>
      </c>
      <c r="E134" s="58" t="s">
        <v>104</v>
      </c>
      <c r="F134" s="59">
        <f>D134*$G$120</f>
        <v>0</v>
      </c>
      <c r="G134" s="152"/>
      <c r="H134" s="59"/>
      <c r="I134" s="36"/>
    </row>
    <row r="135" spans="2:9" ht="14.25" thickBot="1" x14ac:dyDescent="0.3">
      <c r="B135" s="60"/>
      <c r="C135" s="61"/>
      <c r="D135" s="54"/>
      <c r="E135" s="62"/>
      <c r="F135" s="54"/>
      <c r="G135" s="105"/>
      <c r="H135" s="55"/>
      <c r="I135" s="56"/>
    </row>
    <row r="136" spans="2:9" ht="15" customHeight="1" thickBot="1" x14ac:dyDescent="0.3">
      <c r="B136" s="63"/>
      <c r="C136" s="64" t="s">
        <v>115</v>
      </c>
      <c r="D136" s="65"/>
      <c r="E136" s="66"/>
      <c r="F136" s="65"/>
      <c r="G136" s="67">
        <f>ROUND(+G132+F134,2)</f>
        <v>0</v>
      </c>
      <c r="H136" s="68"/>
      <c r="I136" s="67"/>
    </row>
    <row r="137" spans="2:9" ht="11.25" thickBot="1" x14ac:dyDescent="0.2"/>
    <row r="138" spans="2:9" ht="11.25" thickBot="1" x14ac:dyDescent="0.2">
      <c r="H138" s="69" t="s">
        <v>115</v>
      </c>
      <c r="I138" s="70">
        <f>G136</f>
        <v>0</v>
      </c>
    </row>
    <row r="139" spans="2:9" x14ac:dyDescent="0.15">
      <c r="F139" s="71"/>
      <c r="H139" s="71"/>
    </row>
    <row r="141" spans="2:9" x14ac:dyDescent="0.15">
      <c r="D141" s="72"/>
      <c r="E141" s="72"/>
    </row>
  </sheetData>
  <mergeCells count="3">
    <mergeCell ref="B1:I1"/>
    <mergeCell ref="F2:G2"/>
    <mergeCell ref="H2:I2"/>
  </mergeCells>
  <printOptions horizontalCentered="1"/>
  <pageMargins left="0.47" right="0.52" top="0.53" bottom="0.73" header="0.5" footer="0.5"/>
  <pageSetup scale="80" fitToHeight="0" orientation="portrait" r:id="rId1"/>
  <headerFooter alignWithMargins="0">
    <oddFooter>&amp;C&amp;8Página &amp;P de &amp;N</oddFooter>
  </headerFooter>
  <rowBreaks count="1" manualBreakCount="1">
    <brk id="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32</vt:i4>
      </vt:variant>
    </vt:vector>
  </HeadingPairs>
  <TitlesOfParts>
    <vt:vector size="40" baseType="lpstr">
      <vt:lpstr>VV 35m2 M R1.8m,P1.0</vt:lpstr>
      <vt:lpstr>EV 35m2 M R2.0,P1.0m</vt:lpstr>
      <vt:lpstr>PS 35m2 M R2.0,P1.0m</vt:lpstr>
      <vt:lpstr>LV 35m2 D P1.0m</vt:lpstr>
      <vt:lpstr>SL 35m2 D P1.0m</vt:lpstr>
      <vt:lpstr>HB 35m2 D P1.0m</vt:lpstr>
      <vt:lpstr>Q Valverde 35m2 P1.0m</vt:lpstr>
      <vt:lpstr>EM Valverde 35m2 P1.0m</vt:lpstr>
      <vt:lpstr>'EM Valverde 35m2 P1.0m'!Cantidad</vt:lpstr>
      <vt:lpstr>'EV 35m2 M R2.0,P1.0m'!Cantidad</vt:lpstr>
      <vt:lpstr>'HB 35m2 D P1.0m'!Cantidad</vt:lpstr>
      <vt:lpstr>'LV 35m2 D P1.0m'!Cantidad</vt:lpstr>
      <vt:lpstr>'PS 35m2 M R2.0,P1.0m'!Cantidad</vt:lpstr>
      <vt:lpstr>'Q Valverde 35m2 P1.0m'!Cantidad</vt:lpstr>
      <vt:lpstr>'SL 35m2 D P1.0m'!Cantidad</vt:lpstr>
      <vt:lpstr>'VV 35m2 M R1.8m,P1.0'!Cantidad</vt:lpstr>
      <vt:lpstr>'EM Valverde 35m2 P1.0m'!Precio</vt:lpstr>
      <vt:lpstr>'EV 35m2 M R2.0,P1.0m'!Precio</vt:lpstr>
      <vt:lpstr>'HB 35m2 D P1.0m'!Precio</vt:lpstr>
      <vt:lpstr>'LV 35m2 D P1.0m'!Precio</vt:lpstr>
      <vt:lpstr>'PS 35m2 M R2.0,P1.0m'!Precio</vt:lpstr>
      <vt:lpstr>'Q Valverde 35m2 P1.0m'!Precio</vt:lpstr>
      <vt:lpstr>'SL 35m2 D P1.0m'!Precio</vt:lpstr>
      <vt:lpstr>'VV 35m2 M R1.8m,P1.0'!Precio</vt:lpstr>
      <vt:lpstr>'EM Valverde 35m2 P1.0m'!Print_Area</vt:lpstr>
      <vt:lpstr>'EV 35m2 M R2.0,P1.0m'!Print_Area</vt:lpstr>
      <vt:lpstr>'HB 35m2 D P1.0m'!Print_Area</vt:lpstr>
      <vt:lpstr>'LV 35m2 D P1.0m'!Print_Area</vt:lpstr>
      <vt:lpstr>'PS 35m2 M R2.0,P1.0m'!Print_Area</vt:lpstr>
      <vt:lpstr>'Q Valverde 35m2 P1.0m'!Print_Area</vt:lpstr>
      <vt:lpstr>'SL 35m2 D P1.0m'!Print_Area</vt:lpstr>
      <vt:lpstr>'VV 35m2 M R1.8m,P1.0'!Print_Area</vt:lpstr>
      <vt:lpstr>'EM Valverde 35m2 P1.0m'!Print_Titles</vt:lpstr>
      <vt:lpstr>'EV 35m2 M R2.0,P1.0m'!Print_Titles</vt:lpstr>
      <vt:lpstr>'HB 35m2 D P1.0m'!Print_Titles</vt:lpstr>
      <vt:lpstr>'LV 35m2 D P1.0m'!Print_Titles</vt:lpstr>
      <vt:lpstr>'PS 35m2 M R2.0,P1.0m'!Print_Titles</vt:lpstr>
      <vt:lpstr>'Q Valverde 35m2 P1.0m'!Print_Titles</vt:lpstr>
      <vt:lpstr>'SL 35m2 D P1.0m'!Print_Titles</vt:lpstr>
      <vt:lpstr>'VV 35m2 M R1.8m,P1.0'!Print_Titles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Emilio Reyes Florimon</dc:creator>
  <cp:lastModifiedBy>Dell-e6410</cp:lastModifiedBy>
  <cp:lastPrinted>2019-08-01T11:54:04Z</cp:lastPrinted>
  <dcterms:created xsi:type="dcterms:W3CDTF">2019-05-27T19:09:23Z</dcterms:created>
  <dcterms:modified xsi:type="dcterms:W3CDTF">2019-08-01T12:25:00Z</dcterms:modified>
</cp:coreProperties>
</file>