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8275" windowHeight="12315" activeTab="2"/>
  </bookViews>
  <sheets>
    <sheet name="Centro de Especialidades FFAA" sheetId="2" r:id="rId1"/>
    <sheet name="CPNA Manabao, La Vega" sheetId="4" r:id="rId2"/>
    <sheet name="CPNA Don Juan" sheetId="5" r:id="rId3"/>
    <sheet name="CPNA Fundacion Crisvan" sheetId="6" r:id="rId4"/>
  </sheets>
  <externalReferences>
    <externalReference r:id="rId5"/>
  </externalReferences>
  <definedNames>
    <definedName name="_xlnm.Print_Area" localSheetId="0">'Centro de Especialidades FFAA'!$A$1:$F$83</definedName>
    <definedName name="_xlnm.Print_Area" localSheetId="3">'CPNA Fundacion Crisvan'!$A$1:$F$92</definedName>
    <definedName name="_xlnm.Print_Area" localSheetId="1">'CPNA Manabao, La Vega'!$A$1:$F$92</definedName>
    <definedName name="Cantidad" localSheetId="2">#REF!</definedName>
    <definedName name="Cantidad" localSheetId="3">#REF!</definedName>
    <definedName name="Cantidad" localSheetId="1">#REF!</definedName>
    <definedName name="Cantidad">#REF!</definedName>
    <definedName name="Fred" localSheetId="2">#REF!</definedName>
    <definedName name="Fred" localSheetId="3">#REF!</definedName>
    <definedName name="Fred" localSheetId="1">#REF!</definedName>
    <definedName name="Fred">#REF!</definedName>
    <definedName name="M.O." localSheetId="2">#REF!</definedName>
    <definedName name="M.O." localSheetId="3">#REF!</definedName>
    <definedName name="M.O." localSheetId="1">#REF!</definedName>
    <definedName name="M.O.">#REF!</definedName>
    <definedName name="Materiales" localSheetId="2">#REF!</definedName>
    <definedName name="Materiales" localSheetId="3">#REF!</definedName>
    <definedName name="Materiales" localSheetId="1">#REF!</definedName>
    <definedName name="Materiales">#REF!</definedName>
    <definedName name="Precio" localSheetId="2">#REF!</definedName>
    <definedName name="Precio" localSheetId="3">#REF!</definedName>
    <definedName name="Precio" localSheetId="1">#REF!</definedName>
    <definedName name="Precio">#REF!</definedName>
    <definedName name="productos" localSheetId="2">#REF!</definedName>
    <definedName name="productos" localSheetId="3">#REF!</definedName>
    <definedName name="productos" localSheetId="1">#REF!</definedName>
    <definedName name="productos">#REF!</definedName>
  </definedNames>
  <calcPr calcId="144525"/>
</workbook>
</file>

<file path=xl/calcChain.xml><?xml version="1.0" encoding="utf-8"?>
<calcChain xmlns="http://schemas.openxmlformats.org/spreadsheetml/2006/main">
  <c r="A10" i="6" l="1"/>
  <c r="A11" i="6" s="1"/>
  <c r="A12" i="6" s="1"/>
  <c r="A13" i="6" s="1"/>
  <c r="A14" i="6" s="1"/>
  <c r="A15" i="6" s="1"/>
  <c r="A16" i="6" s="1"/>
  <c r="A18" i="6" s="1"/>
  <c r="A20" i="6" s="1"/>
  <c r="A21" i="6" s="1"/>
  <c r="A23" i="6" s="1"/>
  <c r="A24" i="6" s="1"/>
  <c r="A25" i="6" s="1"/>
  <c r="A26" i="6" s="1"/>
  <c r="A27" i="6" s="1"/>
  <c r="A28" i="6" s="1"/>
  <c r="A30" i="6" s="1"/>
  <c r="A31" i="6" s="1"/>
  <c r="A32" i="6" s="1"/>
  <c r="A33" i="6" s="1"/>
  <c r="A34" i="6" s="1"/>
  <c r="A35" i="6" s="1"/>
  <c r="A36" i="6" s="1"/>
  <c r="A37" i="6" s="1"/>
  <c r="A38" i="6" s="1"/>
  <c r="A40" i="6" s="1"/>
  <c r="A41" i="6" s="1"/>
  <c r="A42" i="6" s="1"/>
  <c r="A44" i="6" s="1"/>
  <c r="A45" i="6" s="1"/>
  <c r="A46" i="6" s="1"/>
  <c r="A47" i="6" s="1"/>
  <c r="A48" i="6" s="1"/>
  <c r="A49" i="6" s="1"/>
  <c r="A50" i="6" s="1"/>
  <c r="A51" i="6" s="1"/>
  <c r="A53" i="6" s="1"/>
  <c r="A55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F10" i="6"/>
  <c r="F11" i="6"/>
  <c r="C12" i="6"/>
  <c r="F12" i="6" s="1"/>
  <c r="C13" i="6"/>
  <c r="F13" i="6" s="1"/>
  <c r="C14" i="6"/>
  <c r="F14" i="6" s="1"/>
  <c r="F16" i="6"/>
  <c r="F18" i="6"/>
  <c r="F17" i="6" s="1"/>
  <c r="C20" i="6"/>
  <c r="F20" i="6"/>
  <c r="F19" i="6" s="1"/>
  <c r="C21" i="6"/>
  <c r="F21" i="6" s="1"/>
  <c r="F23" i="6"/>
  <c r="F24" i="6"/>
  <c r="F22" i="6" s="1"/>
  <c r="F25" i="6"/>
  <c r="F26" i="6"/>
  <c r="F27" i="6"/>
  <c r="F28" i="6"/>
  <c r="F30" i="6"/>
  <c r="F29" i="6" s="1"/>
  <c r="F31" i="6"/>
  <c r="F32" i="6"/>
  <c r="F33" i="6"/>
  <c r="F34" i="6"/>
  <c r="F35" i="6"/>
  <c r="C36" i="6"/>
  <c r="F36" i="6"/>
  <c r="F37" i="6"/>
  <c r="F38" i="6"/>
  <c r="F40" i="6"/>
  <c r="F39" i="6" s="1"/>
  <c r="F41" i="6"/>
  <c r="F42" i="6"/>
  <c r="F44" i="6"/>
  <c r="F45" i="6"/>
  <c r="F46" i="6"/>
  <c r="C47" i="6"/>
  <c r="F47" i="6" s="1"/>
  <c r="F48" i="6"/>
  <c r="F49" i="6"/>
  <c r="F50" i="6"/>
  <c r="F51" i="6"/>
  <c r="F53" i="6"/>
  <c r="F52" i="6" s="1"/>
  <c r="F54" i="6"/>
  <c r="F55" i="6"/>
  <c r="C57" i="6"/>
  <c r="F57" i="6"/>
  <c r="C58" i="6"/>
  <c r="F58" i="6" s="1"/>
  <c r="C59" i="6"/>
  <c r="F59" i="6" s="1"/>
  <c r="C60" i="6"/>
  <c r="F60" i="6"/>
  <c r="C61" i="6"/>
  <c r="F61" i="6" s="1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10" i="5"/>
  <c r="A11" i="5"/>
  <c r="F11" i="5"/>
  <c r="A12" i="5"/>
  <c r="A13" i="5" s="1"/>
  <c r="A14" i="5" s="1"/>
  <c r="A15" i="5" s="1"/>
  <c r="A16" i="5" s="1"/>
  <c r="A17" i="5" s="1"/>
  <c r="A18" i="5" s="1"/>
  <c r="A19" i="5" s="1"/>
  <c r="A21" i="5" s="1"/>
  <c r="A23" i="5" s="1"/>
  <c r="A25" i="5" s="1"/>
  <c r="A26" i="5" s="1"/>
  <c r="A27" i="5" s="1"/>
  <c r="A28" i="5" s="1"/>
  <c r="A29" i="5" s="1"/>
  <c r="A31" i="5" s="1"/>
  <c r="A32" i="5" s="1"/>
  <c r="A33" i="5" s="1"/>
  <c r="A34" i="5" s="1"/>
  <c r="A35" i="5" s="1"/>
  <c r="A36" i="5" s="1"/>
  <c r="A37" i="5" s="1"/>
  <c r="A38" i="5" s="1"/>
  <c r="A39" i="5" s="1"/>
  <c r="A41" i="5" s="1"/>
  <c r="A42" i="5" s="1"/>
  <c r="A43" i="5" s="1"/>
  <c r="A45" i="5" s="1"/>
  <c r="A46" i="5" s="1"/>
  <c r="A47" i="5" s="1"/>
  <c r="A48" i="5" s="1"/>
  <c r="A49" i="5" s="1"/>
  <c r="A50" i="5" s="1"/>
  <c r="A52" i="5" s="1"/>
  <c r="A54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F12" i="5"/>
  <c r="C13" i="5"/>
  <c r="C14" i="5" s="1"/>
  <c r="F14" i="5" s="1"/>
  <c r="F13" i="5"/>
  <c r="C15" i="5"/>
  <c r="F15" i="5" s="1"/>
  <c r="C16" i="5"/>
  <c r="F16" i="5" s="1"/>
  <c r="C17" i="5"/>
  <c r="F17" i="5" s="1"/>
  <c r="C18" i="5"/>
  <c r="F18" i="5" s="1"/>
  <c r="C19" i="5"/>
  <c r="F19" i="5" s="1"/>
  <c r="F20" i="5"/>
  <c r="C21" i="5"/>
  <c r="F21" i="5"/>
  <c r="F22" i="5"/>
  <c r="F23" i="5"/>
  <c r="F25" i="5"/>
  <c r="F26" i="5"/>
  <c r="F27" i="5"/>
  <c r="F24" i="5" s="1"/>
  <c r="F28" i="5"/>
  <c r="F29" i="5"/>
  <c r="F31" i="5"/>
  <c r="F30" i="5" s="1"/>
  <c r="F32" i="5"/>
  <c r="F33" i="5"/>
  <c r="F34" i="5"/>
  <c r="F35" i="5"/>
  <c r="F36" i="5"/>
  <c r="C37" i="5"/>
  <c r="F37" i="5" s="1"/>
  <c r="F38" i="5"/>
  <c r="F39" i="5"/>
  <c r="F41" i="5"/>
  <c r="F40" i="5" s="1"/>
  <c r="F42" i="5"/>
  <c r="F43" i="5"/>
  <c r="F45" i="5"/>
  <c r="F46" i="5"/>
  <c r="F47" i="5"/>
  <c r="F48" i="5"/>
  <c r="C49" i="5"/>
  <c r="F49" i="5" s="1"/>
  <c r="F44" i="5" s="1"/>
  <c r="F50" i="5"/>
  <c r="F52" i="5"/>
  <c r="F51" i="5" s="1"/>
  <c r="F54" i="5"/>
  <c r="F53" i="5" s="1"/>
  <c r="C56" i="5"/>
  <c r="F56" i="5"/>
  <c r="F55" i="5" s="1"/>
  <c r="C57" i="5"/>
  <c r="F57" i="5"/>
  <c r="C58" i="5"/>
  <c r="F58" i="5"/>
  <c r="C59" i="5"/>
  <c r="F59" i="5"/>
  <c r="C60" i="5"/>
  <c r="F60" i="5" s="1"/>
  <c r="F61" i="5"/>
  <c r="F62" i="5"/>
  <c r="F63" i="5"/>
  <c r="F64" i="5"/>
  <c r="F65" i="5"/>
  <c r="F66" i="5"/>
  <c r="F67" i="5"/>
  <c r="F68" i="5"/>
  <c r="F69" i="5"/>
  <c r="F43" i="6" l="1"/>
  <c r="F56" i="6"/>
  <c r="C15" i="6"/>
  <c r="F15" i="6" s="1"/>
  <c r="F9" i="6" s="1"/>
  <c r="F77" i="6" s="1"/>
  <c r="F9" i="5"/>
  <c r="F71" i="5" s="1"/>
  <c r="E83" i="6" l="1"/>
  <c r="F88" i="6" s="1"/>
  <c r="F92" i="6" s="1"/>
  <c r="E81" i="6"/>
  <c r="E90" i="6"/>
  <c r="E82" i="6"/>
  <c r="E84" i="6"/>
  <c r="E80" i="6"/>
  <c r="D86" i="6" s="1"/>
  <c r="E86" i="6" s="1"/>
  <c r="E85" i="6"/>
  <c r="E75" i="5"/>
  <c r="F82" i="5" s="1"/>
  <c r="F86" i="5" s="1"/>
  <c r="E76" i="5"/>
  <c r="E78" i="5"/>
  <c r="E79" i="5"/>
  <c r="E74" i="5"/>
  <c r="D80" i="5" s="1"/>
  <c r="E80" i="5" s="1"/>
  <c r="E77" i="5"/>
  <c r="E84" i="5"/>
  <c r="C9" i="4" l="1"/>
  <c r="F9" i="4" s="1"/>
  <c r="A10" i="4"/>
  <c r="A11" i="4"/>
  <c r="A12" i="4" s="1"/>
  <c r="A13" i="4" s="1"/>
  <c r="A14" i="4" s="1"/>
  <c r="A15" i="4" s="1"/>
  <c r="A16" i="4" s="1"/>
  <c r="A17" i="4" s="1"/>
  <c r="A18" i="4" s="1"/>
  <c r="A19" i="4" s="1"/>
  <c r="A21" i="4" s="1"/>
  <c r="A23" i="4" s="1"/>
  <c r="A24" i="4" s="1"/>
  <c r="A25" i="4" s="1"/>
  <c r="A26" i="4" s="1"/>
  <c r="A27" i="4" s="1"/>
  <c r="A28" i="4" s="1"/>
  <c r="A29" i="4" s="1"/>
  <c r="A30" i="4" s="1"/>
  <c r="A32" i="4" s="1"/>
  <c r="A33" i="4" s="1"/>
  <c r="A34" i="4" s="1"/>
  <c r="A35" i="4" s="1"/>
  <c r="A36" i="4" s="1"/>
  <c r="A37" i="4" s="1"/>
  <c r="A38" i="4" s="1"/>
  <c r="A39" i="4" s="1"/>
  <c r="A40" i="4" s="1"/>
  <c r="A42" i="4" s="1"/>
  <c r="A43" i="4" s="1"/>
  <c r="A44" i="4" s="1"/>
  <c r="A46" i="4" s="1"/>
  <c r="A47" i="4" s="1"/>
  <c r="A48" i="4" s="1"/>
  <c r="A49" i="4" s="1"/>
  <c r="A50" i="4" s="1"/>
  <c r="A51" i="4" s="1"/>
  <c r="A52" i="4" s="1"/>
  <c r="A53" i="4" s="1"/>
  <c r="A54" i="4" s="1"/>
  <c r="A56" i="4" s="1"/>
  <c r="A58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C11" i="4"/>
  <c r="F11" i="4" s="1"/>
  <c r="C12" i="4"/>
  <c r="F12" i="4" s="1"/>
  <c r="C13" i="4"/>
  <c r="F13" i="4" s="1"/>
  <c r="C14" i="4"/>
  <c r="F14" i="4"/>
  <c r="F15" i="4"/>
  <c r="C16" i="4"/>
  <c r="F16" i="4" s="1"/>
  <c r="F17" i="4"/>
  <c r="F18" i="4"/>
  <c r="F19" i="4"/>
  <c r="F20" i="4"/>
  <c r="F21" i="4"/>
  <c r="F23" i="4"/>
  <c r="F22" i="4" s="1"/>
  <c r="F24" i="4"/>
  <c r="F25" i="4"/>
  <c r="F26" i="4"/>
  <c r="F27" i="4"/>
  <c r="F28" i="4"/>
  <c r="F29" i="4"/>
  <c r="F30" i="4"/>
  <c r="F32" i="4"/>
  <c r="F31" i="4" s="1"/>
  <c r="F33" i="4"/>
  <c r="F34" i="4"/>
  <c r="F35" i="4"/>
  <c r="F36" i="4"/>
  <c r="F37" i="4"/>
  <c r="C38" i="4"/>
  <c r="F38" i="4"/>
  <c r="F39" i="4"/>
  <c r="F40" i="4"/>
  <c r="F42" i="4"/>
  <c r="F41" i="4" s="1"/>
  <c r="F43" i="4"/>
  <c r="F44" i="4"/>
  <c r="F46" i="4"/>
  <c r="F47" i="4"/>
  <c r="F45" i="4" s="1"/>
  <c r="F48" i="4"/>
  <c r="F49" i="4"/>
  <c r="F50" i="4"/>
  <c r="F51" i="4"/>
  <c r="F52" i="4"/>
  <c r="C53" i="4"/>
  <c r="F53" i="4"/>
  <c r="F54" i="4"/>
  <c r="F55" i="4"/>
  <c r="F56" i="4"/>
  <c r="F58" i="4"/>
  <c r="F57" i="4" s="1"/>
  <c r="F60" i="4"/>
  <c r="F61" i="4"/>
  <c r="C62" i="4"/>
  <c r="F62" i="4"/>
  <c r="F63" i="4"/>
  <c r="F64" i="4"/>
  <c r="C65" i="4"/>
  <c r="F65" i="4"/>
  <c r="F66" i="4"/>
  <c r="F67" i="4"/>
  <c r="F68" i="4"/>
  <c r="F69" i="4"/>
  <c r="F70" i="4"/>
  <c r="F71" i="4"/>
  <c r="F72" i="4"/>
  <c r="F73" i="4"/>
  <c r="F74" i="4"/>
  <c r="F75" i="4"/>
  <c r="A10" i="2"/>
  <c r="A11" i="2" s="1"/>
  <c r="A12" i="2" s="1"/>
  <c r="A13" i="2" s="1"/>
  <c r="A14" i="2" s="1"/>
  <c r="A16" i="2" s="1"/>
  <c r="A17" i="2" s="1"/>
  <c r="A19" i="2" s="1"/>
  <c r="A20" i="2" s="1"/>
  <c r="A21" i="2" s="1"/>
  <c r="A22" i="2" s="1"/>
  <c r="A23" i="2" s="1"/>
  <c r="A25" i="2" s="1"/>
  <c r="A26" i="2" s="1"/>
  <c r="A27" i="2" s="1"/>
  <c r="A28" i="2" s="1"/>
  <c r="A29" i="2" s="1"/>
  <c r="A30" i="2" s="1"/>
  <c r="A31" i="2" s="1"/>
  <c r="A32" i="2" s="1"/>
  <c r="A33" i="2" s="1"/>
  <c r="A35" i="2" s="1"/>
  <c r="A36" i="2" s="1"/>
  <c r="A37" i="2" s="1"/>
  <c r="A39" i="2" s="1"/>
  <c r="A40" i="2" s="1"/>
  <c r="A41" i="2" s="1"/>
  <c r="A42" i="2" s="1"/>
  <c r="A43" i="2" s="1"/>
  <c r="A44" i="2" s="1"/>
  <c r="A45" i="2" s="1"/>
  <c r="A46" i="2" s="1"/>
  <c r="A47" i="2" s="1"/>
  <c r="F10" i="2"/>
  <c r="F11" i="2"/>
  <c r="C12" i="2"/>
  <c r="C13" i="2" s="1"/>
  <c r="F13" i="2" s="1"/>
  <c r="C14" i="2"/>
  <c r="F14" i="2"/>
  <c r="F15" i="2"/>
  <c r="C16" i="2"/>
  <c r="F16" i="2"/>
  <c r="C17" i="2"/>
  <c r="F17" i="2"/>
  <c r="F19" i="2"/>
  <c r="F20" i="2"/>
  <c r="F21" i="2"/>
  <c r="F22" i="2"/>
  <c r="F18" i="2" s="1"/>
  <c r="F23" i="2"/>
  <c r="F25" i="2"/>
  <c r="F26" i="2"/>
  <c r="F27" i="2"/>
  <c r="F28" i="2"/>
  <c r="F29" i="2"/>
  <c r="F30" i="2"/>
  <c r="C31" i="2"/>
  <c r="F31" i="2" s="1"/>
  <c r="F32" i="2"/>
  <c r="F33" i="2"/>
  <c r="F35" i="2"/>
  <c r="F34" i="2" s="1"/>
  <c r="F36" i="2"/>
  <c r="F37" i="2"/>
  <c r="F39" i="2"/>
  <c r="F38" i="2" s="1"/>
  <c r="F40" i="2"/>
  <c r="F41" i="2"/>
  <c r="F42" i="2"/>
  <c r="F43" i="2"/>
  <c r="F44" i="2"/>
  <c r="C45" i="2"/>
  <c r="F45" i="2"/>
  <c r="F46" i="2"/>
  <c r="F47" i="2"/>
  <c r="F48" i="2"/>
  <c r="F49" i="2"/>
  <c r="F50" i="2"/>
  <c r="F52" i="2"/>
  <c r="F51" i="2" s="1"/>
  <c r="C54" i="2"/>
  <c r="F54" i="2"/>
  <c r="C55" i="2"/>
  <c r="F55" i="2"/>
  <c r="C56" i="2"/>
  <c r="F56" i="2" s="1"/>
  <c r="C57" i="2"/>
  <c r="F57" i="2" s="1"/>
  <c r="C58" i="2"/>
  <c r="F58" i="2"/>
  <c r="F59" i="2"/>
  <c r="F60" i="2"/>
  <c r="F61" i="2"/>
  <c r="F62" i="2"/>
  <c r="F63" i="2"/>
  <c r="F64" i="2"/>
  <c r="F65" i="2"/>
  <c r="F66" i="2"/>
  <c r="F59" i="4" l="1"/>
  <c r="C10" i="4"/>
  <c r="F10" i="4" s="1"/>
  <c r="F8" i="4" s="1"/>
  <c r="F77" i="4" s="1"/>
  <c r="A48" i="2"/>
  <c r="A50" i="2"/>
  <c r="A52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F53" i="2"/>
  <c r="F24" i="2"/>
  <c r="F12" i="2"/>
  <c r="F9" i="2" s="1"/>
  <c r="F68" i="2" s="1"/>
  <c r="E80" i="4" l="1"/>
  <c r="D86" i="4" s="1"/>
  <c r="E86" i="4" s="1"/>
  <c r="E81" i="4"/>
  <c r="F88" i="4" s="1"/>
  <c r="F92" i="4" s="1"/>
  <c r="E90" i="4"/>
  <c r="E82" i="4"/>
  <c r="E83" i="4"/>
  <c r="E84" i="4"/>
  <c r="E85" i="4"/>
  <c r="E71" i="2"/>
  <c r="D77" i="2" s="1"/>
  <c r="E77" i="2" s="1"/>
  <c r="F79" i="2"/>
  <c r="F83" i="2" s="1"/>
  <c r="E72" i="2"/>
  <c r="E81" i="2"/>
  <c r="E73" i="2"/>
  <c r="E74" i="2"/>
  <c r="E75" i="2"/>
  <c r="E76" i="2"/>
</calcChain>
</file>

<file path=xl/sharedStrings.xml><?xml version="1.0" encoding="utf-8"?>
<sst xmlns="http://schemas.openxmlformats.org/spreadsheetml/2006/main" count="578" uniqueCount="155">
  <si>
    <t>TOTAL GASTOS</t>
  </si>
  <si>
    <t>C. D.</t>
  </si>
  <si>
    <t>Imprevistos</t>
  </si>
  <si>
    <t>SUB-TOTAL</t>
  </si>
  <si>
    <t>ITBIS (dirección técnica y responsabilidad)</t>
  </si>
  <si>
    <t>CODIA</t>
  </si>
  <si>
    <t>Transporte</t>
  </si>
  <si>
    <t>Pensión y Jubilación</t>
  </si>
  <si>
    <t xml:space="preserve">Seguros y Fianzas </t>
  </si>
  <si>
    <t>Gastos Administrativos</t>
  </si>
  <si>
    <t>Dirección Técnica y Responsabilidad</t>
  </si>
  <si>
    <t>GASTOS INDIRECTOS</t>
  </si>
  <si>
    <t>TOTAL GASTOS DIRECTOS</t>
  </si>
  <si>
    <t>pa</t>
  </si>
  <si>
    <t>Bote escombros</t>
  </si>
  <si>
    <t>ml</t>
  </si>
  <si>
    <t>Suministro e instalacion de toldo (altura 0.50 mts y sobresale 1.20 mts)</t>
  </si>
  <si>
    <t>ud</t>
  </si>
  <si>
    <t>Suministro de zafacon blanco con tapa vaiven para area de expendio 50 lts</t>
  </si>
  <si>
    <t>Suministro e instalación de colgador de suaper</t>
  </si>
  <si>
    <t>Suministro e instalación de colgador de batas</t>
  </si>
  <si>
    <t>Suministro tanque de basura, cadena y candado</t>
  </si>
  <si>
    <t>Instalacion de extintores (suministrado por PromeseCal)</t>
  </si>
  <si>
    <r>
      <t>m</t>
    </r>
    <r>
      <rPr>
        <sz val="11"/>
        <rFont val="Calibri"/>
        <family val="2"/>
      </rPr>
      <t>²</t>
    </r>
  </si>
  <si>
    <t>Suministro e aplicación de impermeabilizante elastico</t>
  </si>
  <si>
    <t>Pintura techo (incl. materiales)</t>
  </si>
  <si>
    <t>Pintura interior (incl. materiales)</t>
  </si>
  <si>
    <t>Pintura de protectores de hierro (incl. materiales)</t>
  </si>
  <si>
    <t>Pintura exterior (incl. materiales)</t>
  </si>
  <si>
    <t>Terminaciones y Misceláneos</t>
  </si>
  <si>
    <t>Suministro anaqueles color blanco armados de 7 pies y 7 bandejas</t>
  </si>
  <si>
    <t>Tramerias</t>
  </si>
  <si>
    <t>Suministro e instalacion de aire acondicionado 18,000 BTU (incl. materiales)</t>
  </si>
  <si>
    <t>Aire Acondicionado</t>
  </si>
  <si>
    <t>Suministro e instalación de pata de chivo</t>
  </si>
  <si>
    <t>Instalacion de planchuelas metalicas de 1 1/2 x 3/16 para reforzamiento de hierros</t>
  </si>
  <si>
    <t>Suministro e instalacion de protector de condensador de aire acondicionado</t>
  </si>
  <si>
    <t>Suministro e instalacion de hierro protector de puerta (0.90 x 2.10 mts) con 2 pestillos</t>
  </si>
  <si>
    <t>Puertas, Ventanas y Protectores de Hierros</t>
  </si>
  <si>
    <t>Suministro de base de baterias</t>
  </si>
  <si>
    <t>Suministro e instalacion de baterias de 12 voltios (libre de mantenimiento)</t>
  </si>
  <si>
    <t>Suministro e instalacion de inversor 2.4 kW</t>
  </si>
  <si>
    <t>Inversor y baterias</t>
  </si>
  <si>
    <t>Mano de obra de instalacion de caja de breakers</t>
  </si>
  <si>
    <t>Mano de obra de independizacion de salida de lampara de techo</t>
  </si>
  <si>
    <t>pl</t>
  </si>
  <si>
    <t>Mano de obra de instalacion de alambres</t>
  </si>
  <si>
    <t>Mano de obra de independizacion de salida de tomacorrientes e interruptores</t>
  </si>
  <si>
    <t>Suministro de canaletas de 1/2</t>
  </si>
  <si>
    <t>Suministro de alambre #12</t>
  </si>
  <si>
    <t>Suministro de alambre #10</t>
  </si>
  <si>
    <t>Suministro de breakers</t>
  </si>
  <si>
    <t>Suministro de caja de breakers de 4 circuitos</t>
  </si>
  <si>
    <t xml:space="preserve">Independizacion electrica del local de la Farmacia desde el nuevo contador </t>
  </si>
  <si>
    <t>Suministro e instalación de lampara tipo secadora (inc. materiales)</t>
  </si>
  <si>
    <t>Suministro e instalación de lampara fluorescente de 2 tubos (inc. materiales)</t>
  </si>
  <si>
    <t>Suministro e instalación interruptor doble</t>
  </si>
  <si>
    <t>Suministro e instalación canaletas de 1/2 para abanicos</t>
  </si>
  <si>
    <t>Instalación de abanicos (suministrado por PromeseCal)</t>
  </si>
  <si>
    <t>Instalaciones Eléctricas</t>
  </si>
  <si>
    <t>Completivo de zocalos de granito</t>
  </si>
  <si>
    <t>Pisos y ceramicas</t>
  </si>
  <si>
    <r>
      <t>m</t>
    </r>
    <r>
      <rPr>
        <sz val="11"/>
        <rFont val="Calibri"/>
        <family val="2"/>
      </rPr>
      <t>³</t>
    </r>
  </si>
  <si>
    <t>Preliminares</t>
  </si>
  <si>
    <t xml:space="preserve">COSTO </t>
  </si>
  <si>
    <t xml:space="preserve">COSTO UNIT. </t>
  </si>
  <si>
    <t xml:space="preserve">UNID. </t>
  </si>
  <si>
    <t xml:space="preserve">CANT. </t>
  </si>
  <si>
    <t>DESCRIPCION</t>
  </si>
  <si>
    <t>NO</t>
  </si>
  <si>
    <t xml:space="preserve">PRESUPUESTO ADECUACIÓN DE LOCALES PARA NUEVAS FARMACIAS DEL PUEBLO
</t>
  </si>
  <si>
    <t>Suministro e instalacion de cortina enrollable blackout (1.20 mts ancho)</t>
  </si>
  <si>
    <t>Instalación letreros exteriores (suministrado por PromeseCal)</t>
  </si>
  <si>
    <t>Pintura de puerta enrollable (incl. materiales)</t>
  </si>
  <si>
    <t>Suministro e instalacion de aire acondicionado 12,000 BTU (incl. materiales)</t>
  </si>
  <si>
    <t>Suministro e instalación cerradura puerta enrollable</t>
  </si>
  <si>
    <t>Mantenimiento de puertas enrollables (1.15 x 3.01 mts)</t>
  </si>
  <si>
    <t>Suministro e instalacion de hierro protector de ventana (1.00 x 1.02 mts)</t>
  </si>
  <si>
    <t>Suministro e instalacion de hierro protector de puerta (1.00 x 2.80 mts) con 2 pestillos</t>
  </si>
  <si>
    <t>Suministro e instalacion de ventana corrediza (1.00 x 1.02 mts)</t>
  </si>
  <si>
    <t>Suministro e instalacion de tranzon fijo en polimetal encima de puerta (1.00 x 0.70 mts)</t>
  </si>
  <si>
    <t>Suministro e instalacion de puerta polimetal (1.00 x 2.10 mts)</t>
  </si>
  <si>
    <t>Instalacion de tomacorrientes adicional para computadora en counter (incl. materiales) (Alimentacion desde el tomacorriente mas cercano a 2.50 mts de distancia)</t>
  </si>
  <si>
    <t>Completivo de pisos de granito (1.00 x 0.25 mts)</t>
  </si>
  <si>
    <t>Demolicion de muro para apertura de puerta y terminacion de mochetas (1.00 x 1.80 mts)</t>
  </si>
  <si>
    <t xml:space="preserve">Fraguache y pañete de pared (1.00 x1.00 mts) </t>
  </si>
  <si>
    <t>Colocación bloques de 6" en hueco de puerta existente (1.00 x 1.00 mts) (incl. terminación)</t>
  </si>
  <si>
    <t>Desmonte de ventana corrediza existente (1.00 x 1.02 mts)</t>
  </si>
  <si>
    <t>Desmonte de puerta comercial de entrada (1.00 x 2.25 mts)</t>
  </si>
  <si>
    <t>Centro de Especialidades Medicas de la Reserva de las FF. AA, Santo Domingo Este (7.40 m2)</t>
  </si>
  <si>
    <t>Suministro e instalacion de cortina enrollable blackout (1.00 mts ancho)</t>
  </si>
  <si>
    <t>Suministro e instalación letrero tipo pandereta (3.90 x 0.50 mts)</t>
  </si>
  <si>
    <t>Pintura base (incl. materiales)</t>
  </si>
  <si>
    <t>Suministro e instalacion de hierro protector de ventana (1.00 x 1.10 mts)</t>
  </si>
  <si>
    <t>Suministro e instalacion de hierro protector de ventana (1.20 x 1.10 mts)</t>
  </si>
  <si>
    <t>Suministro e instalacion de ventana corrediza (1.00 x 1.10 mts)</t>
  </si>
  <si>
    <t>Suministro e instalacion de ventana corrediza (1.20 x 1.10 mts)</t>
  </si>
  <si>
    <t>Suministro e instalacion de puerta comercial (0.90 x 2.10 mts)</t>
  </si>
  <si>
    <t>Instalacion de tomacorrientes adicional para computadora en counter (incl. materiales) (Alimentacion desde el tomacorriente mas cercano a 3.00 mts de distancia)</t>
  </si>
  <si>
    <t>Suministro e instalación tomacorrientes 220V</t>
  </si>
  <si>
    <t>Suministro e instalación tomacorrientes 110V</t>
  </si>
  <si>
    <t>m²</t>
  </si>
  <si>
    <t>Suministro e instalación porcelanato 0.50 x 0.50 mts</t>
  </si>
  <si>
    <t>Suministro e instalacion llave de chorro de 1/2 en el exterior</t>
  </si>
  <si>
    <t>Confeccion de acera perimetral y de acceso a FP (inc. escalones laterales)</t>
  </si>
  <si>
    <t>Demolición meseta de expendio</t>
  </si>
  <si>
    <t>Fraguache y pañete de pared de cierre de puerta (0.85 x 2.10 mts)</t>
  </si>
  <si>
    <t xml:space="preserve">Colocacion de bloques de 6" para antepecho </t>
  </si>
  <si>
    <t>Confeccion de dintel para ventana (con terminacion) (1.40 x 0.20 x 0.15 mts)</t>
  </si>
  <si>
    <t>Demolicion de muro para apertura de ventana y terminacion de mochetas (1.20 x 1.00 mts)</t>
  </si>
  <si>
    <t>Confeccion de dintel para puerta (con terminacion) (1.10 x 0.20 x 0.15 mts)</t>
  </si>
  <si>
    <t>Demolicion de muro para apertura de puerta y terminacion de mochetas (0.90 x 2.10 mts)</t>
  </si>
  <si>
    <t>Colocacion de bloques de 6" en cierre de puerta exterior (1.17 x 2.10 mts)</t>
  </si>
  <si>
    <t>CPNA Manabao, La Vega. (22.10 m2)</t>
  </si>
  <si>
    <t>Instalación letreros exteriores (verjas y paredes) (suministrado por PromeseCal)</t>
  </si>
  <si>
    <t>Pintura de verja frontal (incl. materiales)</t>
  </si>
  <si>
    <t>Reducción y adecuación protector de hierro ventana (de 1.90 x 1.02 mts a 1.00 x 1.02 mts)</t>
  </si>
  <si>
    <t>Instalacion de tomacorrientes adicional para computadora en counter (incl. materiales) (Alimentacion desde el tomacorriente mas cercano a 2.00 mts de distancia)</t>
  </si>
  <si>
    <t>Desmonte de lavamanos y sellado de tuberias</t>
  </si>
  <si>
    <t>Trabajos de Plomeria</t>
  </si>
  <si>
    <t>Completivo de zocalos de ceramica</t>
  </si>
  <si>
    <t>Confeccion de rampa de acceso a la Farmacia (3.34 x 1.43 mts)</t>
  </si>
  <si>
    <t>Confeccion meseta expendio en hormigon armado (1.00 x 0.20 mts) (h=0.10 mts)</t>
  </si>
  <si>
    <t>Colocacion de bloques de 6" para reduccion de ventana (de 1.90 x 1.02 a 1.00 x 1.02 mts)</t>
  </si>
  <si>
    <t>Demolicion de muro para apertura de ventana y terminacion de mochetas (1.00 x 1.02 mts)</t>
  </si>
  <si>
    <t>Fraguache y pañete de pared de cierre de puerta interior (0.90 x 2.12 mts)</t>
  </si>
  <si>
    <t>Colocacion de bloques de 6" en cierre de puerta interior (0.90 x 2.12 mts)</t>
  </si>
  <si>
    <t>Desmonte ventana corrediza (1.90 x 1.02 mts)</t>
  </si>
  <si>
    <t>Desmonte de hierro protector de ventanas (1.90 x 1.02 mts)</t>
  </si>
  <si>
    <t>Desmonte de puerta de polimetal interior (0.90 x 2.12 mts)</t>
  </si>
  <si>
    <t>CPNA Don Juan, Monte Plata (12.25 m2)</t>
  </si>
  <si>
    <t>Suministro e instalacion de portapapel para baño en acero inoxidable</t>
  </si>
  <si>
    <t>Suministro e instalacion de toallero para baño en acero inoxidable</t>
  </si>
  <si>
    <t>Suministro e instalacion de jabonera para baño en acero inoxidable</t>
  </si>
  <si>
    <t>Suministro de zafacon para baño 13 lts</t>
  </si>
  <si>
    <t xml:space="preserve">Suministro e instalacion de espejo para baño </t>
  </si>
  <si>
    <t>Suministro e instalacion de organizador de baño</t>
  </si>
  <si>
    <t>Suministro e instalacion de cortina enrollable blackout (1.35 mts ancho)</t>
  </si>
  <si>
    <t>Mantenimiento de puertas enrollables (4.18 x 3.01 mts)</t>
  </si>
  <si>
    <t>Suministro e instalacion de llavin de puerta comercial</t>
  </si>
  <si>
    <t>Suministro e instalacion de hierro protector de puerta (0.90 x 2.07 mts) con 2 pestillos</t>
  </si>
  <si>
    <t>Instalacion de puerta comercial (desmontada previamente) (0.90 x 2.07 mts)</t>
  </si>
  <si>
    <t>Suministro e instalación lampara tipo globo para el baño</t>
  </si>
  <si>
    <t>Suministro e instalación interruptor simple</t>
  </si>
  <si>
    <t>Completivo de zocalos de porcelanato</t>
  </si>
  <si>
    <t>Completivo de pisos de porcelanato (en rampa demolida 0.85 x 0.70 mts)</t>
  </si>
  <si>
    <t>Suministro e instalación parrilla desagüe piso</t>
  </si>
  <si>
    <t>Confección viga amarre (0.20 x 0.20 x 4.48 mts) (incl. terminación)</t>
  </si>
  <si>
    <t>Fraguache y pañete de pared (0.85 x 2.10 mts) (3.28 x 3.01 mts)</t>
  </si>
  <si>
    <t>Colocación bloques de 6" pared frontal (3.28 x 3.01 mts) (incl. terminación)</t>
  </si>
  <si>
    <t>Colocación bloques de 6" en hueco existente (0.85 x 2.10 mts) (incl. terminación)</t>
  </si>
  <si>
    <t>Demolición rampa interior (0.85 x 0.70 mts)</t>
  </si>
  <si>
    <t>Desmonte de puerta comercial y Vidrio fijo de entrada (0.90 x 3.01 mts)</t>
  </si>
  <si>
    <t>Desmonte de vidrios fijos en parte frontal (3.28 x 3.01 mts)</t>
  </si>
  <si>
    <t>Fundacion Crisvan Amor y Esperanza, Samaná (15.28 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</si>
</sst>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RD$&quot;#,##0.00"/>
    <numFmt numFmtId="165" formatCode="_(* #,##0.00_);_(* \(#,##0.00\);_(* &quot;-&quot;??_);_(@_)"/>
    <numFmt numFmtId="166" formatCode="[$-1C0A]d&quot; de &quot;mmmm&quot; del &quot;yyyy;@"/>
    <numFmt numFmtId="167" formatCode="_(&quot;$&quot;* #,##0.00_);_(&quot;$&quot;* \(#,##0.00\);_(&quot;$&quot;* &quot;-&quot;??_);_(@_)"/>
    <numFmt numFmtId="168" formatCode="_-&quot;$&quot;* #,##0.00_-;\-&quot;$&quot;* #,##0.00_-;_-&quot;$&quot;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7"/>
      <name val="Lucida Handwriting"/>
      <family val="4"/>
    </font>
    <font>
      <b/>
      <sz val="7"/>
      <name val="Lucida Handwriting"/>
      <family val="4"/>
    </font>
    <font>
      <sz val="7"/>
      <name val="Lucida Sans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8"/>
      <name val="Tahoma"/>
      <family val="2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sz val="11"/>
      <name val="Lucida Sans"/>
      <family val="2"/>
    </font>
    <font>
      <b/>
      <sz val="11"/>
      <color indexed="9"/>
      <name val="Lucida Sans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Tahoma"/>
      <family val="2"/>
    </font>
    <font>
      <b/>
      <sz val="11"/>
      <color indexed="18"/>
      <name val="Tahoma"/>
      <family val="2"/>
    </font>
    <font>
      <sz val="11"/>
      <color indexed="10"/>
      <name val="Tahoma"/>
      <family val="2"/>
    </font>
    <font>
      <b/>
      <sz val="14"/>
      <name val="Tahoma"/>
      <family val="2"/>
    </font>
    <font>
      <sz val="11"/>
      <color rgb="FF000000"/>
      <name val="Calibri"/>
      <family val="2"/>
      <charset val="204"/>
    </font>
    <font>
      <sz val="12"/>
      <name val="Tahoma"/>
      <family val="2"/>
    </font>
    <font>
      <b/>
      <sz val="14"/>
      <color indexed="18"/>
      <name val="Tahoma"/>
      <family val="2"/>
    </font>
    <font>
      <sz val="14"/>
      <color indexed="10"/>
      <name val="Tahoma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164" fontId="3" fillId="2" borderId="0" xfId="0" applyNumberFormat="1" applyFont="1" applyFill="1" applyAlignment="1">
      <alignment horizontal="right" vertical="center"/>
    </xf>
    <xf numFmtId="165" fontId="5" fillId="3" borderId="0" xfId="2" applyFont="1" applyFill="1" applyBorder="1" applyAlignment="1">
      <alignment vertical="center"/>
    </xf>
    <xf numFmtId="0" fontId="5" fillId="3" borderId="0" xfId="3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6" fillId="3" borderId="0" xfId="3" applyFont="1" applyFill="1" applyBorder="1"/>
    <xf numFmtId="40" fontId="6" fillId="0" borderId="0" xfId="2" applyNumberFormat="1" applyFont="1" applyBorder="1"/>
    <xf numFmtId="165" fontId="5" fillId="0" borderId="0" xfId="2" applyFont="1" applyBorder="1"/>
    <xf numFmtId="0" fontId="5" fillId="0" borderId="0" xfId="3" applyFont="1" applyBorder="1"/>
    <xf numFmtId="0" fontId="6" fillId="0" borderId="0" xfId="3" applyFont="1" applyBorder="1"/>
    <xf numFmtId="0" fontId="4" fillId="0" borderId="0" xfId="3"/>
    <xf numFmtId="40" fontId="7" fillId="0" borderId="0" xfId="3" applyNumberFormat="1" applyFont="1" applyBorder="1" applyProtection="1">
      <protection locked="0"/>
    </xf>
    <xf numFmtId="0" fontId="8" fillId="0" borderId="0" xfId="3" applyFont="1" applyBorder="1" applyAlignment="1" applyProtection="1">
      <alignment horizontal="center"/>
    </xf>
    <xf numFmtId="10" fontId="8" fillId="0" borderId="0" xfId="5" applyNumberFormat="1" applyFont="1" applyFill="1" applyBorder="1" applyAlignment="1" applyProtection="1">
      <alignment horizontal="right"/>
    </xf>
    <xf numFmtId="0" fontId="9" fillId="0" borderId="0" xfId="0" applyFont="1" applyAlignment="1">
      <alignment vertical="center"/>
    </xf>
    <xf numFmtId="0" fontId="10" fillId="0" borderId="0" xfId="3" applyFont="1" applyProtection="1"/>
    <xf numFmtId="40" fontId="6" fillId="0" borderId="0" xfId="2" applyNumberFormat="1" applyFont="1" applyBorder="1" applyProtection="1">
      <protection locked="0"/>
    </xf>
    <xf numFmtId="165" fontId="5" fillId="0" borderId="0" xfId="2" applyFont="1" applyBorder="1" applyProtection="1">
      <protection locked="0"/>
    </xf>
    <xf numFmtId="0" fontId="5" fillId="0" borderId="0" xfId="3" applyFont="1" applyBorder="1" applyProtection="1"/>
    <xf numFmtId="165" fontId="5" fillId="0" borderId="0" xfId="2" applyFont="1" applyBorder="1" applyProtection="1"/>
    <xf numFmtId="0" fontId="6" fillId="0" borderId="0" xfId="3" applyFont="1" applyBorder="1" applyProtection="1"/>
    <xf numFmtId="164" fontId="9" fillId="4" borderId="0" xfId="0" applyNumberFormat="1" applyFont="1" applyFill="1" applyAlignment="1">
      <alignment horizontal="right" vertical="center"/>
    </xf>
    <xf numFmtId="165" fontId="5" fillId="4" borderId="0" xfId="2" applyFont="1" applyFill="1" applyBorder="1" applyAlignment="1" applyProtection="1">
      <alignment vertical="center"/>
      <protection locked="0"/>
    </xf>
    <xf numFmtId="0" fontId="5" fillId="4" borderId="0" xfId="3" applyFont="1" applyFill="1" applyBorder="1" applyAlignment="1" applyProtection="1">
      <alignment vertical="center"/>
    </xf>
    <xf numFmtId="165" fontId="5" fillId="4" borderId="0" xfId="2" applyFont="1" applyFill="1" applyBorder="1" applyAlignment="1" applyProtection="1">
      <alignment vertical="center"/>
    </xf>
    <xf numFmtId="0" fontId="3" fillId="4" borderId="0" xfId="0" applyFont="1" applyFill="1" applyBorder="1" applyAlignment="1">
      <alignment horizontal="left" vertical="center" wrapText="1"/>
    </xf>
    <xf numFmtId="165" fontId="5" fillId="4" borderId="0" xfId="2" applyFont="1" applyFill="1" applyBorder="1" applyProtection="1"/>
    <xf numFmtId="165" fontId="7" fillId="0" borderId="0" xfId="3" applyNumberFormat="1" applyFont="1" applyBorder="1" applyAlignment="1" applyProtection="1">
      <alignment horizontal="center"/>
      <protection locked="0"/>
    </xf>
    <xf numFmtId="165" fontId="7" fillId="0" borderId="0" xfId="3" applyNumberFormat="1" applyFont="1" applyBorder="1" applyAlignment="1" applyProtection="1">
      <alignment horizontal="center"/>
    </xf>
    <xf numFmtId="10" fontId="7" fillId="0" borderId="0" xfId="5" applyNumberFormat="1" applyFont="1" applyFill="1" applyBorder="1" applyAlignment="1" applyProtection="1">
      <alignment horizontal="right"/>
    </xf>
    <xf numFmtId="0" fontId="7" fillId="0" borderId="0" xfId="3" applyFont="1" applyBorder="1" applyProtection="1"/>
    <xf numFmtId="40" fontId="8" fillId="0" borderId="0" xfId="3" applyNumberFormat="1" applyFont="1" applyBorder="1" applyProtection="1">
      <protection locked="0"/>
    </xf>
    <xf numFmtId="164" fontId="8" fillId="0" borderId="0" xfId="4" applyNumberFormat="1" applyFont="1" applyBorder="1" applyProtection="1">
      <protection locked="0"/>
    </xf>
    <xf numFmtId="165" fontId="7" fillId="0" borderId="0" xfId="4" applyFont="1" applyBorder="1" applyProtection="1">
      <protection locked="0"/>
    </xf>
    <xf numFmtId="165" fontId="7" fillId="0" borderId="0" xfId="4" applyFont="1" applyBorder="1" applyProtection="1"/>
    <xf numFmtId="0" fontId="11" fillId="0" borderId="0" xfId="0" applyFont="1" applyAlignment="1">
      <alignment vertical="center"/>
    </xf>
    <xf numFmtId="165" fontId="7" fillId="0" borderId="0" xfId="2" applyFont="1" applyBorder="1" applyProtection="1">
      <protection locked="0"/>
    </xf>
    <xf numFmtId="165" fontId="7" fillId="0" borderId="0" xfId="2" applyFont="1" applyBorder="1" applyProtection="1"/>
    <xf numFmtId="164" fontId="11" fillId="4" borderId="0" xfId="0" applyNumberFormat="1" applyFont="1" applyFill="1" applyAlignment="1">
      <alignment horizontal="right" vertical="center"/>
    </xf>
    <xf numFmtId="164" fontId="9" fillId="0" borderId="0" xfId="0" applyNumberFormat="1" applyFont="1" applyFill="1" applyAlignment="1">
      <alignment horizontal="right" vertical="center"/>
    </xf>
    <xf numFmtId="164" fontId="9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5" fontId="12" fillId="0" borderId="0" xfId="1" applyFont="1" applyFill="1" applyBorder="1" applyAlignment="1">
      <alignment horizontal="left" vertical="center"/>
    </xf>
    <xf numFmtId="2" fontId="12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64" fontId="9" fillId="4" borderId="0" xfId="0" applyNumberFormat="1" applyFont="1" applyFill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165" fontId="12" fillId="4" borderId="0" xfId="1" applyFont="1" applyFill="1" applyBorder="1" applyAlignment="1">
      <alignment horizontal="left" vertical="center"/>
    </xf>
    <xf numFmtId="0" fontId="11" fillId="4" borderId="0" xfId="0" applyFont="1" applyFill="1" applyAlignment="1">
      <alignment vertical="center"/>
    </xf>
    <xf numFmtId="2" fontId="12" fillId="4" borderId="0" xfId="0" applyNumberFormat="1" applyFont="1" applyFill="1" applyAlignment="1">
      <alignment horizontal="center" vertical="center"/>
    </xf>
    <xf numFmtId="165" fontId="14" fillId="4" borderId="0" xfId="1" applyFont="1" applyFill="1" applyBorder="1" applyAlignment="1">
      <alignment horizontal="right" vertical="center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165" fontId="14" fillId="4" borderId="0" xfId="1" applyFont="1" applyFill="1" applyBorder="1" applyAlignment="1">
      <alignment vertical="center"/>
    </xf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9" fillId="0" borderId="0" xfId="0" applyFont="1" applyAlignment="1">
      <alignment vertical="center" wrapText="1"/>
    </xf>
    <xf numFmtId="165" fontId="12" fillId="0" borderId="0" xfId="1" applyNumberFormat="1" applyFont="1" applyFill="1" applyBorder="1" applyAlignment="1">
      <alignment horizontal="left" vertical="center"/>
    </xf>
    <xf numFmtId="2" fontId="14" fillId="4" borderId="0" xfId="0" applyNumberFormat="1" applyFont="1" applyFill="1" applyAlignment="1">
      <alignment horizontal="center" vertical="center"/>
    </xf>
    <xf numFmtId="4" fontId="15" fillId="5" borderId="1" xfId="6" applyNumberFormat="1" applyFont="1" applyFill="1" applyBorder="1" applyAlignment="1">
      <alignment horizontal="center" vertical="center"/>
    </xf>
    <xf numFmtId="0" fontId="15" fillId="5" borderId="2" xfId="6" applyFont="1" applyFill="1" applyBorder="1" applyAlignment="1">
      <alignment horizontal="center" vertical="center"/>
    </xf>
    <xf numFmtId="0" fontId="15" fillId="5" borderId="3" xfId="6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/>
    <xf numFmtId="0" fontId="0" fillId="6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/>
    <xf numFmtId="164" fontId="11" fillId="0" borderId="0" xfId="0" applyNumberFormat="1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165" fontId="14" fillId="0" borderId="0" xfId="1" applyFont="1" applyFill="1" applyBorder="1" applyAlignment="1">
      <alignment vertical="center"/>
    </xf>
    <xf numFmtId="0" fontId="2" fillId="0" borderId="0" xfId="0" applyFont="1"/>
    <xf numFmtId="2" fontId="14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9" fillId="0" borderId="0" xfId="0" applyFont="1" applyFill="1" applyAlignment="1">
      <alignment vertical="center"/>
    </xf>
    <xf numFmtId="0" fontId="21" fillId="0" borderId="0" xfId="7" applyFont="1" applyAlignment="1">
      <alignment horizontal="center" vertical="center" wrapText="1"/>
    </xf>
    <xf numFmtId="166" fontId="18" fillId="0" borderId="0" xfId="0" applyNumberFormat="1" applyFont="1" applyAlignment="1">
      <alignment horizontal="center"/>
    </xf>
    <xf numFmtId="164" fontId="8" fillId="0" borderId="0" xfId="4" applyNumberFormat="1" applyFont="1" applyFill="1" applyBorder="1" applyProtection="1">
      <protection locked="0"/>
    </xf>
    <xf numFmtId="165" fontId="14" fillId="0" borderId="0" xfId="1" applyFont="1" applyFill="1" applyBorder="1" applyAlignment="1">
      <alignment horizontal="right" vertical="center"/>
    </xf>
    <xf numFmtId="166" fontId="23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</cellXfs>
  <cellStyles count="30">
    <cellStyle name="Comma 2" xfId="2"/>
    <cellStyle name="Comma 2 2" xfId="4"/>
    <cellStyle name="Comma 2 2 2" xfId="8"/>
    <cellStyle name="Comma 2 3" xfId="9"/>
    <cellStyle name="Comma 3" xfId="10"/>
    <cellStyle name="Comma 4" xfId="11"/>
    <cellStyle name="Currency 2" xfId="12"/>
    <cellStyle name="Millares" xfId="1" builtinId="3"/>
    <cellStyle name="Millares 2" xfId="13"/>
    <cellStyle name="Millares 3" xfId="14"/>
    <cellStyle name="Millares 3 2" xfId="15"/>
    <cellStyle name="Millares 4" xfId="16"/>
    <cellStyle name="Moneda 2" xfId="17"/>
    <cellStyle name="Normal" xfId="0" builtinId="0"/>
    <cellStyle name="Normal 13" xfId="18"/>
    <cellStyle name="Normal 2" xfId="6"/>
    <cellStyle name="Normal 2 2" xfId="19"/>
    <cellStyle name="Normal 3" xfId="7"/>
    <cellStyle name="Normal 4" xfId="3"/>
    <cellStyle name="Normal 5" xfId="20"/>
    <cellStyle name="Percent 2" xfId="21"/>
    <cellStyle name="Percent 2 2" xfId="5"/>
    <cellStyle name="Percent 3" xfId="22"/>
    <cellStyle name="Percent 3 2" xfId="23"/>
    <cellStyle name="Percent 3 3" xfId="24"/>
    <cellStyle name="Percent 4" xfId="25"/>
    <cellStyle name="Porcentaje 2" xfId="26"/>
    <cellStyle name="Porcentaje 3" xfId="27"/>
    <cellStyle name="Porcentaje 4" xfId="28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1847850</xdr:colOff>
      <xdr:row>3</xdr:row>
      <xdr:rowOff>95250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447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552450</xdr:colOff>
      <xdr:row>0</xdr:row>
      <xdr:rowOff>123825</xdr:rowOff>
    </xdr:from>
    <xdr:to>
      <xdr:col>5</xdr:col>
      <xdr:colOff>1143000</xdr:colOff>
      <xdr:row>3</xdr:row>
      <xdr:rowOff>114300</xdr:rowOff>
    </xdr:to>
    <xdr:pic>
      <xdr:nvPicPr>
        <xdr:cNvPr id="3" name="3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1733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1847850</xdr:colOff>
      <xdr:row>3</xdr:row>
      <xdr:rowOff>95250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57150"/>
          <a:ext cx="1447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552450</xdr:colOff>
      <xdr:row>0</xdr:row>
      <xdr:rowOff>123825</xdr:rowOff>
    </xdr:from>
    <xdr:to>
      <xdr:col>5</xdr:col>
      <xdr:colOff>1143000</xdr:colOff>
      <xdr:row>3</xdr:row>
      <xdr:rowOff>114300</xdr:rowOff>
    </xdr:to>
    <xdr:pic>
      <xdr:nvPicPr>
        <xdr:cNvPr id="3" name="3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38450" y="123825"/>
          <a:ext cx="17335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1847850</xdr:colOff>
      <xdr:row>3</xdr:row>
      <xdr:rowOff>95250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57150"/>
          <a:ext cx="1447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552450</xdr:colOff>
      <xdr:row>0</xdr:row>
      <xdr:rowOff>123825</xdr:rowOff>
    </xdr:from>
    <xdr:to>
      <xdr:col>5</xdr:col>
      <xdr:colOff>1143000</xdr:colOff>
      <xdr:row>3</xdr:row>
      <xdr:rowOff>114300</xdr:rowOff>
    </xdr:to>
    <xdr:pic>
      <xdr:nvPicPr>
        <xdr:cNvPr id="3" name="3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38450" y="123825"/>
          <a:ext cx="17335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1847850</xdr:colOff>
      <xdr:row>3</xdr:row>
      <xdr:rowOff>95250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447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552450</xdr:colOff>
      <xdr:row>0</xdr:row>
      <xdr:rowOff>123825</xdr:rowOff>
    </xdr:from>
    <xdr:to>
      <xdr:col>5</xdr:col>
      <xdr:colOff>1143000</xdr:colOff>
      <xdr:row>3</xdr:row>
      <xdr:rowOff>114300</xdr:rowOff>
    </xdr:to>
    <xdr:pic>
      <xdr:nvPicPr>
        <xdr:cNvPr id="3" name="3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1733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3%20NUE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83"/>
  <sheetViews>
    <sheetView view="pageBreakPreview" zoomScaleNormal="100" zoomScaleSheetLayoutView="100" workbookViewId="0">
      <selection activeCell="B12" sqref="B12"/>
    </sheetView>
  </sheetViews>
  <sheetFormatPr baseColWidth="10" defaultColWidth="11.42578125" defaultRowHeight="15" x14ac:dyDescent="0.25"/>
  <cols>
    <col min="1" max="1" width="9.7109375" customWidth="1"/>
    <col min="2" max="2" width="79.42578125" customWidth="1"/>
    <col min="3" max="3" width="10.7109375" bestFit="1" customWidth="1"/>
    <col min="4" max="4" width="11.140625" style="1" customWidth="1"/>
    <col min="5" max="6" width="17.5703125" customWidth="1"/>
    <col min="257" max="257" width="9.7109375" customWidth="1"/>
    <col min="258" max="258" width="87.42578125" customWidth="1"/>
    <col min="259" max="259" width="10.7109375" bestFit="1" customWidth="1"/>
    <col min="260" max="260" width="10.5703125" bestFit="1" customWidth="1"/>
    <col min="261" max="261" width="19.28515625" customWidth="1"/>
    <col min="262" max="262" width="22" bestFit="1" customWidth="1"/>
    <col min="513" max="513" width="9.7109375" customWidth="1"/>
    <col min="514" max="514" width="87.42578125" customWidth="1"/>
    <col min="515" max="515" width="10.7109375" bestFit="1" customWidth="1"/>
    <col min="516" max="516" width="10.5703125" bestFit="1" customWidth="1"/>
    <col min="517" max="517" width="19.28515625" customWidth="1"/>
    <col min="518" max="518" width="22" bestFit="1" customWidth="1"/>
    <col min="769" max="769" width="9.7109375" customWidth="1"/>
    <col min="770" max="770" width="87.42578125" customWidth="1"/>
    <col min="771" max="771" width="10.7109375" bestFit="1" customWidth="1"/>
    <col min="772" max="772" width="10.5703125" bestFit="1" customWidth="1"/>
    <col min="773" max="773" width="19.28515625" customWidth="1"/>
    <col min="774" max="774" width="22" bestFit="1" customWidth="1"/>
    <col min="1025" max="1025" width="9.7109375" customWidth="1"/>
    <col min="1026" max="1026" width="87.42578125" customWidth="1"/>
    <col min="1027" max="1027" width="10.7109375" bestFit="1" customWidth="1"/>
    <col min="1028" max="1028" width="10.5703125" bestFit="1" customWidth="1"/>
    <col min="1029" max="1029" width="19.28515625" customWidth="1"/>
    <col min="1030" max="1030" width="22" bestFit="1" customWidth="1"/>
    <col min="1281" max="1281" width="9.7109375" customWidth="1"/>
    <col min="1282" max="1282" width="87.42578125" customWidth="1"/>
    <col min="1283" max="1283" width="10.7109375" bestFit="1" customWidth="1"/>
    <col min="1284" max="1284" width="10.5703125" bestFit="1" customWidth="1"/>
    <col min="1285" max="1285" width="19.28515625" customWidth="1"/>
    <col min="1286" max="1286" width="22" bestFit="1" customWidth="1"/>
    <col min="1537" max="1537" width="9.7109375" customWidth="1"/>
    <col min="1538" max="1538" width="87.42578125" customWidth="1"/>
    <col min="1539" max="1539" width="10.7109375" bestFit="1" customWidth="1"/>
    <col min="1540" max="1540" width="10.5703125" bestFit="1" customWidth="1"/>
    <col min="1541" max="1541" width="19.28515625" customWidth="1"/>
    <col min="1542" max="1542" width="22" bestFit="1" customWidth="1"/>
    <col min="1793" max="1793" width="9.7109375" customWidth="1"/>
    <col min="1794" max="1794" width="87.42578125" customWidth="1"/>
    <col min="1795" max="1795" width="10.7109375" bestFit="1" customWidth="1"/>
    <col min="1796" max="1796" width="10.5703125" bestFit="1" customWidth="1"/>
    <col min="1797" max="1797" width="19.28515625" customWidth="1"/>
    <col min="1798" max="1798" width="22" bestFit="1" customWidth="1"/>
    <col min="2049" max="2049" width="9.7109375" customWidth="1"/>
    <col min="2050" max="2050" width="87.42578125" customWidth="1"/>
    <col min="2051" max="2051" width="10.7109375" bestFit="1" customWidth="1"/>
    <col min="2052" max="2052" width="10.5703125" bestFit="1" customWidth="1"/>
    <col min="2053" max="2053" width="19.28515625" customWidth="1"/>
    <col min="2054" max="2054" width="22" bestFit="1" customWidth="1"/>
    <col min="2305" max="2305" width="9.7109375" customWidth="1"/>
    <col min="2306" max="2306" width="87.42578125" customWidth="1"/>
    <col min="2307" max="2307" width="10.7109375" bestFit="1" customWidth="1"/>
    <col min="2308" max="2308" width="10.5703125" bestFit="1" customWidth="1"/>
    <col min="2309" max="2309" width="19.28515625" customWidth="1"/>
    <col min="2310" max="2310" width="22" bestFit="1" customWidth="1"/>
    <col min="2561" max="2561" width="9.7109375" customWidth="1"/>
    <col min="2562" max="2562" width="87.42578125" customWidth="1"/>
    <col min="2563" max="2563" width="10.7109375" bestFit="1" customWidth="1"/>
    <col min="2564" max="2564" width="10.5703125" bestFit="1" customWidth="1"/>
    <col min="2565" max="2565" width="19.28515625" customWidth="1"/>
    <col min="2566" max="2566" width="22" bestFit="1" customWidth="1"/>
    <col min="2817" max="2817" width="9.7109375" customWidth="1"/>
    <col min="2818" max="2818" width="87.42578125" customWidth="1"/>
    <col min="2819" max="2819" width="10.7109375" bestFit="1" customWidth="1"/>
    <col min="2820" max="2820" width="10.5703125" bestFit="1" customWidth="1"/>
    <col min="2821" max="2821" width="19.28515625" customWidth="1"/>
    <col min="2822" max="2822" width="22" bestFit="1" customWidth="1"/>
    <col min="3073" max="3073" width="9.7109375" customWidth="1"/>
    <col min="3074" max="3074" width="87.42578125" customWidth="1"/>
    <col min="3075" max="3075" width="10.7109375" bestFit="1" customWidth="1"/>
    <col min="3076" max="3076" width="10.5703125" bestFit="1" customWidth="1"/>
    <col min="3077" max="3077" width="19.28515625" customWidth="1"/>
    <col min="3078" max="3078" width="22" bestFit="1" customWidth="1"/>
    <col min="3329" max="3329" width="9.7109375" customWidth="1"/>
    <col min="3330" max="3330" width="87.42578125" customWidth="1"/>
    <col min="3331" max="3331" width="10.7109375" bestFit="1" customWidth="1"/>
    <col min="3332" max="3332" width="10.5703125" bestFit="1" customWidth="1"/>
    <col min="3333" max="3333" width="19.28515625" customWidth="1"/>
    <col min="3334" max="3334" width="22" bestFit="1" customWidth="1"/>
    <col min="3585" max="3585" width="9.7109375" customWidth="1"/>
    <col min="3586" max="3586" width="87.42578125" customWidth="1"/>
    <col min="3587" max="3587" width="10.7109375" bestFit="1" customWidth="1"/>
    <col min="3588" max="3588" width="10.5703125" bestFit="1" customWidth="1"/>
    <col min="3589" max="3589" width="19.28515625" customWidth="1"/>
    <col min="3590" max="3590" width="22" bestFit="1" customWidth="1"/>
    <col min="3841" max="3841" width="9.7109375" customWidth="1"/>
    <col min="3842" max="3842" width="87.42578125" customWidth="1"/>
    <col min="3843" max="3843" width="10.7109375" bestFit="1" customWidth="1"/>
    <col min="3844" max="3844" width="10.5703125" bestFit="1" customWidth="1"/>
    <col min="3845" max="3845" width="19.28515625" customWidth="1"/>
    <col min="3846" max="3846" width="22" bestFit="1" customWidth="1"/>
    <col min="4097" max="4097" width="9.7109375" customWidth="1"/>
    <col min="4098" max="4098" width="87.42578125" customWidth="1"/>
    <col min="4099" max="4099" width="10.7109375" bestFit="1" customWidth="1"/>
    <col min="4100" max="4100" width="10.5703125" bestFit="1" customWidth="1"/>
    <col min="4101" max="4101" width="19.28515625" customWidth="1"/>
    <col min="4102" max="4102" width="22" bestFit="1" customWidth="1"/>
    <col min="4353" max="4353" width="9.7109375" customWidth="1"/>
    <col min="4354" max="4354" width="87.42578125" customWidth="1"/>
    <col min="4355" max="4355" width="10.7109375" bestFit="1" customWidth="1"/>
    <col min="4356" max="4356" width="10.5703125" bestFit="1" customWidth="1"/>
    <col min="4357" max="4357" width="19.28515625" customWidth="1"/>
    <col min="4358" max="4358" width="22" bestFit="1" customWidth="1"/>
    <col min="4609" max="4609" width="9.7109375" customWidth="1"/>
    <col min="4610" max="4610" width="87.42578125" customWidth="1"/>
    <col min="4611" max="4611" width="10.7109375" bestFit="1" customWidth="1"/>
    <col min="4612" max="4612" width="10.5703125" bestFit="1" customWidth="1"/>
    <col min="4613" max="4613" width="19.28515625" customWidth="1"/>
    <col min="4614" max="4614" width="22" bestFit="1" customWidth="1"/>
    <col min="4865" max="4865" width="9.7109375" customWidth="1"/>
    <col min="4866" max="4866" width="87.42578125" customWidth="1"/>
    <col min="4867" max="4867" width="10.7109375" bestFit="1" customWidth="1"/>
    <col min="4868" max="4868" width="10.5703125" bestFit="1" customWidth="1"/>
    <col min="4869" max="4869" width="19.28515625" customWidth="1"/>
    <col min="4870" max="4870" width="22" bestFit="1" customWidth="1"/>
    <col min="5121" max="5121" width="9.7109375" customWidth="1"/>
    <col min="5122" max="5122" width="87.42578125" customWidth="1"/>
    <col min="5123" max="5123" width="10.7109375" bestFit="1" customWidth="1"/>
    <col min="5124" max="5124" width="10.5703125" bestFit="1" customWidth="1"/>
    <col min="5125" max="5125" width="19.28515625" customWidth="1"/>
    <col min="5126" max="5126" width="22" bestFit="1" customWidth="1"/>
    <col min="5377" max="5377" width="9.7109375" customWidth="1"/>
    <col min="5378" max="5378" width="87.42578125" customWidth="1"/>
    <col min="5379" max="5379" width="10.7109375" bestFit="1" customWidth="1"/>
    <col min="5380" max="5380" width="10.5703125" bestFit="1" customWidth="1"/>
    <col min="5381" max="5381" width="19.28515625" customWidth="1"/>
    <col min="5382" max="5382" width="22" bestFit="1" customWidth="1"/>
    <col min="5633" max="5633" width="9.7109375" customWidth="1"/>
    <col min="5634" max="5634" width="87.42578125" customWidth="1"/>
    <col min="5635" max="5635" width="10.7109375" bestFit="1" customWidth="1"/>
    <col min="5636" max="5636" width="10.5703125" bestFit="1" customWidth="1"/>
    <col min="5637" max="5637" width="19.28515625" customWidth="1"/>
    <col min="5638" max="5638" width="22" bestFit="1" customWidth="1"/>
    <col min="5889" max="5889" width="9.7109375" customWidth="1"/>
    <col min="5890" max="5890" width="87.42578125" customWidth="1"/>
    <col min="5891" max="5891" width="10.7109375" bestFit="1" customWidth="1"/>
    <col min="5892" max="5892" width="10.5703125" bestFit="1" customWidth="1"/>
    <col min="5893" max="5893" width="19.28515625" customWidth="1"/>
    <col min="5894" max="5894" width="22" bestFit="1" customWidth="1"/>
    <col min="6145" max="6145" width="9.7109375" customWidth="1"/>
    <col min="6146" max="6146" width="87.42578125" customWidth="1"/>
    <col min="6147" max="6147" width="10.7109375" bestFit="1" customWidth="1"/>
    <col min="6148" max="6148" width="10.5703125" bestFit="1" customWidth="1"/>
    <col min="6149" max="6149" width="19.28515625" customWidth="1"/>
    <col min="6150" max="6150" width="22" bestFit="1" customWidth="1"/>
    <col min="6401" max="6401" width="9.7109375" customWidth="1"/>
    <col min="6402" max="6402" width="87.42578125" customWidth="1"/>
    <col min="6403" max="6403" width="10.7109375" bestFit="1" customWidth="1"/>
    <col min="6404" max="6404" width="10.5703125" bestFit="1" customWidth="1"/>
    <col min="6405" max="6405" width="19.28515625" customWidth="1"/>
    <col min="6406" max="6406" width="22" bestFit="1" customWidth="1"/>
    <col min="6657" max="6657" width="9.7109375" customWidth="1"/>
    <col min="6658" max="6658" width="87.42578125" customWidth="1"/>
    <col min="6659" max="6659" width="10.7109375" bestFit="1" customWidth="1"/>
    <col min="6660" max="6660" width="10.5703125" bestFit="1" customWidth="1"/>
    <col min="6661" max="6661" width="19.28515625" customWidth="1"/>
    <col min="6662" max="6662" width="22" bestFit="1" customWidth="1"/>
    <col min="6913" max="6913" width="9.7109375" customWidth="1"/>
    <col min="6914" max="6914" width="87.42578125" customWidth="1"/>
    <col min="6915" max="6915" width="10.7109375" bestFit="1" customWidth="1"/>
    <col min="6916" max="6916" width="10.5703125" bestFit="1" customWidth="1"/>
    <col min="6917" max="6917" width="19.28515625" customWidth="1"/>
    <col min="6918" max="6918" width="22" bestFit="1" customWidth="1"/>
    <col min="7169" max="7169" width="9.7109375" customWidth="1"/>
    <col min="7170" max="7170" width="87.42578125" customWidth="1"/>
    <col min="7171" max="7171" width="10.7109375" bestFit="1" customWidth="1"/>
    <col min="7172" max="7172" width="10.5703125" bestFit="1" customWidth="1"/>
    <col min="7173" max="7173" width="19.28515625" customWidth="1"/>
    <col min="7174" max="7174" width="22" bestFit="1" customWidth="1"/>
    <col min="7425" max="7425" width="9.7109375" customWidth="1"/>
    <col min="7426" max="7426" width="87.42578125" customWidth="1"/>
    <col min="7427" max="7427" width="10.7109375" bestFit="1" customWidth="1"/>
    <col min="7428" max="7428" width="10.5703125" bestFit="1" customWidth="1"/>
    <col min="7429" max="7429" width="19.28515625" customWidth="1"/>
    <col min="7430" max="7430" width="22" bestFit="1" customWidth="1"/>
    <col min="7681" max="7681" width="9.7109375" customWidth="1"/>
    <col min="7682" max="7682" width="87.42578125" customWidth="1"/>
    <col min="7683" max="7683" width="10.7109375" bestFit="1" customWidth="1"/>
    <col min="7684" max="7684" width="10.5703125" bestFit="1" customWidth="1"/>
    <col min="7685" max="7685" width="19.28515625" customWidth="1"/>
    <col min="7686" max="7686" width="22" bestFit="1" customWidth="1"/>
    <col min="7937" max="7937" width="9.7109375" customWidth="1"/>
    <col min="7938" max="7938" width="87.42578125" customWidth="1"/>
    <col min="7939" max="7939" width="10.7109375" bestFit="1" customWidth="1"/>
    <col min="7940" max="7940" width="10.5703125" bestFit="1" customWidth="1"/>
    <col min="7941" max="7941" width="19.28515625" customWidth="1"/>
    <col min="7942" max="7942" width="22" bestFit="1" customWidth="1"/>
    <col min="8193" max="8193" width="9.7109375" customWidth="1"/>
    <col min="8194" max="8194" width="87.42578125" customWidth="1"/>
    <col min="8195" max="8195" width="10.7109375" bestFit="1" customWidth="1"/>
    <col min="8196" max="8196" width="10.5703125" bestFit="1" customWidth="1"/>
    <col min="8197" max="8197" width="19.28515625" customWidth="1"/>
    <col min="8198" max="8198" width="22" bestFit="1" customWidth="1"/>
    <col min="8449" max="8449" width="9.7109375" customWidth="1"/>
    <col min="8450" max="8450" width="87.42578125" customWidth="1"/>
    <col min="8451" max="8451" width="10.7109375" bestFit="1" customWidth="1"/>
    <col min="8452" max="8452" width="10.5703125" bestFit="1" customWidth="1"/>
    <col min="8453" max="8453" width="19.28515625" customWidth="1"/>
    <col min="8454" max="8454" width="22" bestFit="1" customWidth="1"/>
    <col min="8705" max="8705" width="9.7109375" customWidth="1"/>
    <col min="8706" max="8706" width="87.42578125" customWidth="1"/>
    <col min="8707" max="8707" width="10.7109375" bestFit="1" customWidth="1"/>
    <col min="8708" max="8708" width="10.5703125" bestFit="1" customWidth="1"/>
    <col min="8709" max="8709" width="19.28515625" customWidth="1"/>
    <col min="8710" max="8710" width="22" bestFit="1" customWidth="1"/>
    <col min="8961" max="8961" width="9.7109375" customWidth="1"/>
    <col min="8962" max="8962" width="87.42578125" customWidth="1"/>
    <col min="8963" max="8963" width="10.7109375" bestFit="1" customWidth="1"/>
    <col min="8964" max="8964" width="10.5703125" bestFit="1" customWidth="1"/>
    <col min="8965" max="8965" width="19.28515625" customWidth="1"/>
    <col min="8966" max="8966" width="22" bestFit="1" customWidth="1"/>
    <col min="9217" max="9217" width="9.7109375" customWidth="1"/>
    <col min="9218" max="9218" width="87.42578125" customWidth="1"/>
    <col min="9219" max="9219" width="10.7109375" bestFit="1" customWidth="1"/>
    <col min="9220" max="9220" width="10.5703125" bestFit="1" customWidth="1"/>
    <col min="9221" max="9221" width="19.28515625" customWidth="1"/>
    <col min="9222" max="9222" width="22" bestFit="1" customWidth="1"/>
    <col min="9473" max="9473" width="9.7109375" customWidth="1"/>
    <col min="9474" max="9474" width="87.42578125" customWidth="1"/>
    <col min="9475" max="9475" width="10.7109375" bestFit="1" customWidth="1"/>
    <col min="9476" max="9476" width="10.5703125" bestFit="1" customWidth="1"/>
    <col min="9477" max="9477" width="19.28515625" customWidth="1"/>
    <col min="9478" max="9478" width="22" bestFit="1" customWidth="1"/>
    <col min="9729" max="9729" width="9.7109375" customWidth="1"/>
    <col min="9730" max="9730" width="87.42578125" customWidth="1"/>
    <col min="9731" max="9731" width="10.7109375" bestFit="1" customWidth="1"/>
    <col min="9732" max="9732" width="10.5703125" bestFit="1" customWidth="1"/>
    <col min="9733" max="9733" width="19.28515625" customWidth="1"/>
    <col min="9734" max="9734" width="22" bestFit="1" customWidth="1"/>
    <col min="9985" max="9985" width="9.7109375" customWidth="1"/>
    <col min="9986" max="9986" width="87.42578125" customWidth="1"/>
    <col min="9987" max="9987" width="10.7109375" bestFit="1" customWidth="1"/>
    <col min="9988" max="9988" width="10.5703125" bestFit="1" customWidth="1"/>
    <col min="9989" max="9989" width="19.28515625" customWidth="1"/>
    <col min="9990" max="9990" width="22" bestFit="1" customWidth="1"/>
    <col min="10241" max="10241" width="9.7109375" customWidth="1"/>
    <col min="10242" max="10242" width="87.42578125" customWidth="1"/>
    <col min="10243" max="10243" width="10.7109375" bestFit="1" customWidth="1"/>
    <col min="10244" max="10244" width="10.5703125" bestFit="1" customWidth="1"/>
    <col min="10245" max="10245" width="19.28515625" customWidth="1"/>
    <col min="10246" max="10246" width="22" bestFit="1" customWidth="1"/>
    <col min="10497" max="10497" width="9.7109375" customWidth="1"/>
    <col min="10498" max="10498" width="87.42578125" customWidth="1"/>
    <col min="10499" max="10499" width="10.7109375" bestFit="1" customWidth="1"/>
    <col min="10500" max="10500" width="10.5703125" bestFit="1" customWidth="1"/>
    <col min="10501" max="10501" width="19.28515625" customWidth="1"/>
    <col min="10502" max="10502" width="22" bestFit="1" customWidth="1"/>
    <col min="10753" max="10753" width="9.7109375" customWidth="1"/>
    <col min="10754" max="10754" width="87.42578125" customWidth="1"/>
    <col min="10755" max="10755" width="10.7109375" bestFit="1" customWidth="1"/>
    <col min="10756" max="10756" width="10.5703125" bestFit="1" customWidth="1"/>
    <col min="10757" max="10757" width="19.28515625" customWidth="1"/>
    <col min="10758" max="10758" width="22" bestFit="1" customWidth="1"/>
    <col min="11009" max="11009" width="9.7109375" customWidth="1"/>
    <col min="11010" max="11010" width="87.42578125" customWidth="1"/>
    <col min="11011" max="11011" width="10.7109375" bestFit="1" customWidth="1"/>
    <col min="11012" max="11012" width="10.5703125" bestFit="1" customWidth="1"/>
    <col min="11013" max="11013" width="19.28515625" customWidth="1"/>
    <col min="11014" max="11014" width="22" bestFit="1" customWidth="1"/>
    <col min="11265" max="11265" width="9.7109375" customWidth="1"/>
    <col min="11266" max="11266" width="87.42578125" customWidth="1"/>
    <col min="11267" max="11267" width="10.7109375" bestFit="1" customWidth="1"/>
    <col min="11268" max="11268" width="10.5703125" bestFit="1" customWidth="1"/>
    <col min="11269" max="11269" width="19.28515625" customWidth="1"/>
    <col min="11270" max="11270" width="22" bestFit="1" customWidth="1"/>
    <col min="11521" max="11521" width="9.7109375" customWidth="1"/>
    <col min="11522" max="11522" width="87.42578125" customWidth="1"/>
    <col min="11523" max="11523" width="10.7109375" bestFit="1" customWidth="1"/>
    <col min="11524" max="11524" width="10.5703125" bestFit="1" customWidth="1"/>
    <col min="11525" max="11525" width="19.28515625" customWidth="1"/>
    <col min="11526" max="11526" width="22" bestFit="1" customWidth="1"/>
    <col min="11777" max="11777" width="9.7109375" customWidth="1"/>
    <col min="11778" max="11778" width="87.42578125" customWidth="1"/>
    <col min="11779" max="11779" width="10.7109375" bestFit="1" customWidth="1"/>
    <col min="11780" max="11780" width="10.5703125" bestFit="1" customWidth="1"/>
    <col min="11781" max="11781" width="19.28515625" customWidth="1"/>
    <col min="11782" max="11782" width="22" bestFit="1" customWidth="1"/>
    <col min="12033" max="12033" width="9.7109375" customWidth="1"/>
    <col min="12034" max="12034" width="87.42578125" customWidth="1"/>
    <col min="12035" max="12035" width="10.7109375" bestFit="1" customWidth="1"/>
    <col min="12036" max="12036" width="10.5703125" bestFit="1" customWidth="1"/>
    <col min="12037" max="12037" width="19.28515625" customWidth="1"/>
    <col min="12038" max="12038" width="22" bestFit="1" customWidth="1"/>
    <col min="12289" max="12289" width="9.7109375" customWidth="1"/>
    <col min="12290" max="12290" width="87.42578125" customWidth="1"/>
    <col min="12291" max="12291" width="10.7109375" bestFit="1" customWidth="1"/>
    <col min="12292" max="12292" width="10.5703125" bestFit="1" customWidth="1"/>
    <col min="12293" max="12293" width="19.28515625" customWidth="1"/>
    <col min="12294" max="12294" width="22" bestFit="1" customWidth="1"/>
    <col min="12545" max="12545" width="9.7109375" customWidth="1"/>
    <col min="12546" max="12546" width="87.42578125" customWidth="1"/>
    <col min="12547" max="12547" width="10.7109375" bestFit="1" customWidth="1"/>
    <col min="12548" max="12548" width="10.5703125" bestFit="1" customWidth="1"/>
    <col min="12549" max="12549" width="19.28515625" customWidth="1"/>
    <col min="12550" max="12550" width="22" bestFit="1" customWidth="1"/>
    <col min="12801" max="12801" width="9.7109375" customWidth="1"/>
    <col min="12802" max="12802" width="87.42578125" customWidth="1"/>
    <col min="12803" max="12803" width="10.7109375" bestFit="1" customWidth="1"/>
    <col min="12804" max="12804" width="10.5703125" bestFit="1" customWidth="1"/>
    <col min="12805" max="12805" width="19.28515625" customWidth="1"/>
    <col min="12806" max="12806" width="22" bestFit="1" customWidth="1"/>
    <col min="13057" max="13057" width="9.7109375" customWidth="1"/>
    <col min="13058" max="13058" width="87.42578125" customWidth="1"/>
    <col min="13059" max="13059" width="10.7109375" bestFit="1" customWidth="1"/>
    <col min="13060" max="13060" width="10.5703125" bestFit="1" customWidth="1"/>
    <col min="13061" max="13061" width="19.28515625" customWidth="1"/>
    <col min="13062" max="13062" width="22" bestFit="1" customWidth="1"/>
    <col min="13313" max="13313" width="9.7109375" customWidth="1"/>
    <col min="13314" max="13314" width="87.42578125" customWidth="1"/>
    <col min="13315" max="13315" width="10.7109375" bestFit="1" customWidth="1"/>
    <col min="13316" max="13316" width="10.5703125" bestFit="1" customWidth="1"/>
    <col min="13317" max="13317" width="19.28515625" customWidth="1"/>
    <col min="13318" max="13318" width="22" bestFit="1" customWidth="1"/>
    <col min="13569" max="13569" width="9.7109375" customWidth="1"/>
    <col min="13570" max="13570" width="87.42578125" customWidth="1"/>
    <col min="13571" max="13571" width="10.7109375" bestFit="1" customWidth="1"/>
    <col min="13572" max="13572" width="10.5703125" bestFit="1" customWidth="1"/>
    <col min="13573" max="13573" width="19.28515625" customWidth="1"/>
    <col min="13574" max="13574" width="22" bestFit="1" customWidth="1"/>
    <col min="13825" max="13825" width="9.7109375" customWidth="1"/>
    <col min="13826" max="13826" width="87.42578125" customWidth="1"/>
    <col min="13827" max="13827" width="10.7109375" bestFit="1" customWidth="1"/>
    <col min="13828" max="13828" width="10.5703125" bestFit="1" customWidth="1"/>
    <col min="13829" max="13829" width="19.28515625" customWidth="1"/>
    <col min="13830" max="13830" width="22" bestFit="1" customWidth="1"/>
    <col min="14081" max="14081" width="9.7109375" customWidth="1"/>
    <col min="14082" max="14082" width="87.42578125" customWidth="1"/>
    <col min="14083" max="14083" width="10.7109375" bestFit="1" customWidth="1"/>
    <col min="14084" max="14084" width="10.5703125" bestFit="1" customWidth="1"/>
    <col min="14085" max="14085" width="19.28515625" customWidth="1"/>
    <col min="14086" max="14086" width="22" bestFit="1" customWidth="1"/>
    <col min="14337" max="14337" width="9.7109375" customWidth="1"/>
    <col min="14338" max="14338" width="87.42578125" customWidth="1"/>
    <col min="14339" max="14339" width="10.7109375" bestFit="1" customWidth="1"/>
    <col min="14340" max="14340" width="10.5703125" bestFit="1" customWidth="1"/>
    <col min="14341" max="14341" width="19.28515625" customWidth="1"/>
    <col min="14342" max="14342" width="22" bestFit="1" customWidth="1"/>
    <col min="14593" max="14593" width="9.7109375" customWidth="1"/>
    <col min="14594" max="14594" width="87.42578125" customWidth="1"/>
    <col min="14595" max="14595" width="10.7109375" bestFit="1" customWidth="1"/>
    <col min="14596" max="14596" width="10.5703125" bestFit="1" customWidth="1"/>
    <col min="14597" max="14597" width="19.28515625" customWidth="1"/>
    <col min="14598" max="14598" width="22" bestFit="1" customWidth="1"/>
    <col min="14849" max="14849" width="9.7109375" customWidth="1"/>
    <col min="14850" max="14850" width="87.42578125" customWidth="1"/>
    <col min="14851" max="14851" width="10.7109375" bestFit="1" customWidth="1"/>
    <col min="14852" max="14852" width="10.5703125" bestFit="1" customWidth="1"/>
    <col min="14853" max="14853" width="19.28515625" customWidth="1"/>
    <col min="14854" max="14854" width="22" bestFit="1" customWidth="1"/>
    <col min="15105" max="15105" width="9.7109375" customWidth="1"/>
    <col min="15106" max="15106" width="87.42578125" customWidth="1"/>
    <col min="15107" max="15107" width="10.7109375" bestFit="1" customWidth="1"/>
    <col min="15108" max="15108" width="10.5703125" bestFit="1" customWidth="1"/>
    <col min="15109" max="15109" width="19.28515625" customWidth="1"/>
    <col min="15110" max="15110" width="22" bestFit="1" customWidth="1"/>
    <col min="15361" max="15361" width="9.7109375" customWidth="1"/>
    <col min="15362" max="15362" width="87.42578125" customWidth="1"/>
    <col min="15363" max="15363" width="10.7109375" bestFit="1" customWidth="1"/>
    <col min="15364" max="15364" width="10.5703125" bestFit="1" customWidth="1"/>
    <col min="15365" max="15365" width="19.28515625" customWidth="1"/>
    <col min="15366" max="15366" width="22" bestFit="1" customWidth="1"/>
    <col min="15617" max="15617" width="9.7109375" customWidth="1"/>
    <col min="15618" max="15618" width="87.42578125" customWidth="1"/>
    <col min="15619" max="15619" width="10.7109375" bestFit="1" customWidth="1"/>
    <col min="15620" max="15620" width="10.5703125" bestFit="1" customWidth="1"/>
    <col min="15621" max="15621" width="19.28515625" customWidth="1"/>
    <col min="15622" max="15622" width="22" bestFit="1" customWidth="1"/>
    <col min="15873" max="15873" width="9.7109375" customWidth="1"/>
    <col min="15874" max="15874" width="87.42578125" customWidth="1"/>
    <col min="15875" max="15875" width="10.7109375" bestFit="1" customWidth="1"/>
    <col min="15876" max="15876" width="10.5703125" bestFit="1" customWidth="1"/>
    <col min="15877" max="15877" width="19.28515625" customWidth="1"/>
    <col min="15878" max="15878" width="22" bestFit="1" customWidth="1"/>
    <col min="16129" max="16129" width="9.7109375" customWidth="1"/>
    <col min="16130" max="16130" width="87.42578125" customWidth="1"/>
    <col min="16131" max="16131" width="10.7109375" bestFit="1" customWidth="1"/>
    <col min="16132" max="16132" width="10.5703125" bestFit="1" customWidth="1"/>
    <col min="16133" max="16133" width="19.28515625" customWidth="1"/>
    <col min="16134" max="16134" width="22" bestFit="1" customWidth="1"/>
  </cols>
  <sheetData>
    <row r="5" spans="1:6" ht="40.5" customHeight="1" x14ac:dyDescent="0.25">
      <c r="A5" s="78" t="s">
        <v>70</v>
      </c>
      <c r="B5" s="78"/>
      <c r="C5" s="78"/>
      <c r="D5" s="78"/>
      <c r="E5" s="78"/>
      <c r="F5" s="78"/>
    </row>
    <row r="6" spans="1:6" x14ac:dyDescent="0.25">
      <c r="A6" s="70"/>
      <c r="B6" s="69"/>
      <c r="C6" s="68"/>
      <c r="D6" s="68"/>
      <c r="E6" s="79"/>
      <c r="F6" s="79"/>
    </row>
    <row r="7" spans="1:6" ht="15.75" thickBot="1" x14ac:dyDescent="0.3">
      <c r="A7" s="67"/>
      <c r="B7" s="66" t="s">
        <v>89</v>
      </c>
      <c r="C7" s="65"/>
      <c r="D7" s="65"/>
      <c r="E7" s="64"/>
      <c r="F7" s="64"/>
    </row>
    <row r="8" spans="1:6" x14ac:dyDescent="0.25">
      <c r="A8" s="63" t="s">
        <v>69</v>
      </c>
      <c r="B8" s="62" t="s">
        <v>68</v>
      </c>
      <c r="C8" s="62" t="s">
        <v>67</v>
      </c>
      <c r="D8" s="62" t="s">
        <v>66</v>
      </c>
      <c r="E8" s="62" t="s">
        <v>65</v>
      </c>
      <c r="F8" s="61" t="s">
        <v>64</v>
      </c>
    </row>
    <row r="9" spans="1:6" x14ac:dyDescent="0.25">
      <c r="A9" s="60"/>
      <c r="B9" s="49" t="s">
        <v>63</v>
      </c>
      <c r="C9" s="55"/>
      <c r="D9" s="54"/>
      <c r="E9" s="51"/>
      <c r="F9" s="39">
        <f>SUBTOTAL(9,F10:F14)</f>
        <v>0</v>
      </c>
    </row>
    <row r="10" spans="1:6" x14ac:dyDescent="0.25">
      <c r="A10" s="44">
        <f>+A7+0.01</f>
        <v>0.01</v>
      </c>
      <c r="B10" s="15" t="s">
        <v>88</v>
      </c>
      <c r="C10" s="43">
        <v>1</v>
      </c>
      <c r="D10" s="42" t="s">
        <v>17</v>
      </c>
      <c r="E10" s="41"/>
      <c r="F10" s="40">
        <f>+C10*E10</f>
        <v>0</v>
      </c>
    </row>
    <row r="11" spans="1:6" x14ac:dyDescent="0.25">
      <c r="A11" s="44">
        <f>+A10+0.01</f>
        <v>0.02</v>
      </c>
      <c r="B11" s="15" t="s">
        <v>87</v>
      </c>
      <c r="C11" s="43">
        <v>1</v>
      </c>
      <c r="D11" s="42" t="s">
        <v>17</v>
      </c>
      <c r="E11" s="41"/>
      <c r="F11" s="40">
        <f>+C11*E11</f>
        <v>0</v>
      </c>
    </row>
    <row r="12" spans="1:6" x14ac:dyDescent="0.25">
      <c r="A12" s="44">
        <f>+A11+0.01</f>
        <v>0.03</v>
      </c>
      <c r="B12" s="15" t="s">
        <v>86</v>
      </c>
      <c r="C12" s="43">
        <f>ROUNDUP(1*1,2)</f>
        <v>1</v>
      </c>
      <c r="D12" s="42" t="s">
        <v>23</v>
      </c>
      <c r="E12" s="41"/>
      <c r="F12" s="40">
        <f>+C12*E12</f>
        <v>0</v>
      </c>
    </row>
    <row r="13" spans="1:6" x14ac:dyDescent="0.25">
      <c r="A13" s="44">
        <f>+A12+0.01</f>
        <v>0.04</v>
      </c>
      <c r="B13" s="15" t="s">
        <v>85</v>
      </c>
      <c r="C13" s="59">
        <f>ROUNDUP(C12*2,2)</f>
        <v>2</v>
      </c>
      <c r="D13" s="42" t="s">
        <v>23</v>
      </c>
      <c r="E13" s="41"/>
      <c r="F13" s="40">
        <f>+C13*E13</f>
        <v>0</v>
      </c>
    </row>
    <row r="14" spans="1:6" x14ac:dyDescent="0.25">
      <c r="A14" s="44">
        <f>+A13+0.01</f>
        <v>0.05</v>
      </c>
      <c r="B14" s="15" t="s">
        <v>84</v>
      </c>
      <c r="C14" s="43">
        <f>ROUNDUP(1*1.8,2)</f>
        <v>1.8</v>
      </c>
      <c r="D14" s="42" t="s">
        <v>23</v>
      </c>
      <c r="E14" s="41"/>
      <c r="F14" s="40">
        <f>+C14*E14</f>
        <v>0</v>
      </c>
    </row>
    <row r="15" spans="1:6" x14ac:dyDescent="0.25">
      <c r="A15" s="50"/>
      <c r="B15" s="52" t="s">
        <v>61</v>
      </c>
      <c r="C15" s="57"/>
      <c r="D15" s="56"/>
      <c r="E15" s="51"/>
      <c r="F15" s="39">
        <f>SUBTOTAL(9,F16:F17)</f>
        <v>0</v>
      </c>
    </row>
    <row r="16" spans="1:6" x14ac:dyDescent="0.25">
      <c r="A16" s="44">
        <f>A14+0.01</f>
        <v>6.0000000000000005E-2</v>
      </c>
      <c r="B16" s="15" t="s">
        <v>83</v>
      </c>
      <c r="C16" s="43">
        <f>ROUNDUP(1*0.25*2,2)</f>
        <v>0.5</v>
      </c>
      <c r="D16" s="42" t="s">
        <v>23</v>
      </c>
      <c r="E16" s="41"/>
      <c r="F16" s="40">
        <f>+C16*E16</f>
        <v>0</v>
      </c>
    </row>
    <row r="17" spans="1:6" x14ac:dyDescent="0.25">
      <c r="A17" s="44">
        <f>+A16+0.01</f>
        <v>7.0000000000000007E-2</v>
      </c>
      <c r="B17" s="15" t="s">
        <v>60</v>
      </c>
      <c r="C17" s="43">
        <f>ROUNDUP(1,2)</f>
        <v>1</v>
      </c>
      <c r="D17" s="42" t="s">
        <v>15</v>
      </c>
      <c r="E17" s="41"/>
      <c r="F17" s="40">
        <f>+C17*E17</f>
        <v>0</v>
      </c>
    </row>
    <row r="18" spans="1:6" x14ac:dyDescent="0.25">
      <c r="A18" s="50"/>
      <c r="B18" s="49" t="s">
        <v>59</v>
      </c>
      <c r="C18" s="48"/>
      <c r="D18" s="47"/>
      <c r="E18" s="51"/>
      <c r="F18" s="39">
        <f>SUBTOTAL(9,F19:F23)</f>
        <v>0</v>
      </c>
    </row>
    <row r="19" spans="1:6" x14ac:dyDescent="0.25">
      <c r="A19" s="44">
        <f>A17+0.01</f>
        <v>0.08</v>
      </c>
      <c r="B19" s="15" t="s">
        <v>58</v>
      </c>
      <c r="C19" s="43">
        <v>1</v>
      </c>
      <c r="D19" s="42" t="s">
        <v>17</v>
      </c>
      <c r="E19" s="41"/>
      <c r="F19" s="40">
        <f>+C19*E19</f>
        <v>0</v>
      </c>
    </row>
    <row r="20" spans="1:6" x14ac:dyDescent="0.25">
      <c r="A20" s="44">
        <f>+A19+0.01</f>
        <v>0.09</v>
      </c>
      <c r="B20" s="45" t="s">
        <v>57</v>
      </c>
      <c r="C20" s="43">
        <v>3</v>
      </c>
      <c r="D20" s="42" t="s">
        <v>17</v>
      </c>
      <c r="E20" s="41"/>
      <c r="F20" s="40">
        <f>+C20*E20</f>
        <v>0</v>
      </c>
    </row>
    <row r="21" spans="1:6" x14ac:dyDescent="0.25">
      <c r="A21" s="44">
        <f>+A20+0.01</f>
        <v>9.9999999999999992E-2</v>
      </c>
      <c r="B21" s="15" t="s">
        <v>55</v>
      </c>
      <c r="C21" s="43">
        <v>1</v>
      </c>
      <c r="D21" s="42" t="s">
        <v>17</v>
      </c>
      <c r="E21" s="41"/>
      <c r="F21" s="40">
        <f>+C21*E21</f>
        <v>0</v>
      </c>
    </row>
    <row r="22" spans="1:6" x14ac:dyDescent="0.25">
      <c r="A22" s="44">
        <f>+A21+0.01</f>
        <v>0.10999999999999999</v>
      </c>
      <c r="B22" s="15" t="s">
        <v>54</v>
      </c>
      <c r="C22" s="43">
        <v>1</v>
      </c>
      <c r="D22" s="42" t="s">
        <v>17</v>
      </c>
      <c r="E22" s="41"/>
      <c r="F22" s="40">
        <f>+C22*E22</f>
        <v>0</v>
      </c>
    </row>
    <row r="23" spans="1:6" ht="30" x14ac:dyDescent="0.25">
      <c r="A23" s="44">
        <f>+A22+0.01</f>
        <v>0.11999999999999998</v>
      </c>
      <c r="B23" s="58" t="s">
        <v>82</v>
      </c>
      <c r="C23" s="43">
        <v>1</v>
      </c>
      <c r="D23" s="42" t="s">
        <v>13</v>
      </c>
      <c r="E23" s="41"/>
      <c r="F23" s="40">
        <f>+C23*E23</f>
        <v>0</v>
      </c>
    </row>
    <row r="24" spans="1:6" x14ac:dyDescent="0.25">
      <c r="A24" s="50"/>
      <c r="B24" s="53" t="s">
        <v>53</v>
      </c>
      <c r="C24" s="48"/>
      <c r="D24" s="47"/>
      <c r="E24" s="51"/>
      <c r="F24" s="39">
        <f>SUBTOTAL(9,F25:F33)</f>
        <v>0</v>
      </c>
    </row>
    <row r="25" spans="1:6" x14ac:dyDescent="0.25">
      <c r="A25" s="44">
        <f>A23+0.01</f>
        <v>0.12999999999999998</v>
      </c>
      <c r="B25" s="15" t="s">
        <v>52</v>
      </c>
      <c r="C25" s="43">
        <v>1</v>
      </c>
      <c r="D25" s="42" t="s">
        <v>17</v>
      </c>
      <c r="E25" s="41"/>
      <c r="F25" s="40">
        <f t="shared" ref="F25:F33" si="0">+C25*E25</f>
        <v>0</v>
      </c>
    </row>
    <row r="26" spans="1:6" x14ac:dyDescent="0.25">
      <c r="A26" s="44">
        <f t="shared" ref="A26:A33" si="1">+A25+0.01</f>
        <v>0.13999999999999999</v>
      </c>
      <c r="B26" s="15" t="s">
        <v>51</v>
      </c>
      <c r="C26" s="43">
        <v>2</v>
      </c>
      <c r="D26" s="42" t="s">
        <v>17</v>
      </c>
      <c r="E26" s="41"/>
      <c r="F26" s="40">
        <f t="shared" si="0"/>
        <v>0</v>
      </c>
    </row>
    <row r="27" spans="1:6" x14ac:dyDescent="0.25">
      <c r="A27" s="44">
        <f t="shared" si="1"/>
        <v>0.15</v>
      </c>
      <c r="B27" s="15" t="s">
        <v>50</v>
      </c>
      <c r="C27" s="43">
        <v>25</v>
      </c>
      <c r="D27" s="42" t="s">
        <v>45</v>
      </c>
      <c r="E27" s="41"/>
      <c r="F27" s="40">
        <f t="shared" si="0"/>
        <v>0</v>
      </c>
    </row>
    <row r="28" spans="1:6" x14ac:dyDescent="0.25">
      <c r="A28" s="44">
        <f t="shared" si="1"/>
        <v>0.16</v>
      </c>
      <c r="B28" s="15" t="s">
        <v>49</v>
      </c>
      <c r="C28" s="43">
        <v>25</v>
      </c>
      <c r="D28" s="42" t="s">
        <v>45</v>
      </c>
      <c r="E28" s="41"/>
      <c r="F28" s="40">
        <f t="shared" si="0"/>
        <v>0</v>
      </c>
    </row>
    <row r="29" spans="1:6" x14ac:dyDescent="0.25">
      <c r="A29" s="44">
        <f t="shared" si="1"/>
        <v>0.17</v>
      </c>
      <c r="B29" s="15" t="s">
        <v>48</v>
      </c>
      <c r="C29" s="43">
        <v>3</v>
      </c>
      <c r="D29" s="42" t="s">
        <v>17</v>
      </c>
      <c r="E29" s="41"/>
      <c r="F29" s="40">
        <f t="shared" si="0"/>
        <v>0</v>
      </c>
    </row>
    <row r="30" spans="1:6" x14ac:dyDescent="0.25">
      <c r="A30" s="44">
        <f t="shared" si="1"/>
        <v>0.18000000000000002</v>
      </c>
      <c r="B30" s="15" t="s">
        <v>47</v>
      </c>
      <c r="C30" s="43">
        <v>3</v>
      </c>
      <c r="D30" s="42" t="s">
        <v>17</v>
      </c>
      <c r="E30" s="41"/>
      <c r="F30" s="40">
        <f t="shared" si="0"/>
        <v>0</v>
      </c>
    </row>
    <row r="31" spans="1:6" x14ac:dyDescent="0.25">
      <c r="A31" s="44">
        <f t="shared" si="1"/>
        <v>0.19000000000000003</v>
      </c>
      <c r="B31" s="15" t="s">
        <v>46</v>
      </c>
      <c r="C31" s="43">
        <f>+C27+C28</f>
        <v>50</v>
      </c>
      <c r="D31" s="42" t="s">
        <v>45</v>
      </c>
      <c r="E31" s="41"/>
      <c r="F31" s="40">
        <f t="shared" si="0"/>
        <v>0</v>
      </c>
    </row>
    <row r="32" spans="1:6" x14ac:dyDescent="0.25">
      <c r="A32" s="44">
        <f t="shared" si="1"/>
        <v>0.20000000000000004</v>
      </c>
      <c r="B32" s="15" t="s">
        <v>44</v>
      </c>
      <c r="C32" s="43">
        <v>1</v>
      </c>
      <c r="D32" s="42" t="s">
        <v>17</v>
      </c>
      <c r="E32" s="41"/>
      <c r="F32" s="40">
        <f t="shared" si="0"/>
        <v>0</v>
      </c>
    </row>
    <row r="33" spans="1:6" x14ac:dyDescent="0.25">
      <c r="A33" s="44">
        <f t="shared" si="1"/>
        <v>0.21000000000000005</v>
      </c>
      <c r="B33" s="15" t="s">
        <v>43</v>
      </c>
      <c r="C33" s="43">
        <v>1</v>
      </c>
      <c r="D33" s="42" t="s">
        <v>17</v>
      </c>
      <c r="E33" s="41"/>
      <c r="F33" s="40">
        <f t="shared" si="0"/>
        <v>0</v>
      </c>
    </row>
    <row r="34" spans="1:6" x14ac:dyDescent="0.25">
      <c r="A34" s="50"/>
      <c r="B34" s="53" t="s">
        <v>42</v>
      </c>
      <c r="C34" s="48"/>
      <c r="D34" s="47"/>
      <c r="E34" s="51"/>
      <c r="F34" s="39">
        <f>SUBTOTAL(9,F35:F37)</f>
        <v>0</v>
      </c>
    </row>
    <row r="35" spans="1:6" x14ac:dyDescent="0.25">
      <c r="A35" s="44">
        <f>A33+0.01</f>
        <v>0.22000000000000006</v>
      </c>
      <c r="B35" s="15" t="s">
        <v>41</v>
      </c>
      <c r="C35" s="43">
        <v>1</v>
      </c>
      <c r="D35" s="42" t="s">
        <v>17</v>
      </c>
      <c r="E35" s="41"/>
      <c r="F35" s="40">
        <f>+C35*E35</f>
        <v>0</v>
      </c>
    </row>
    <row r="36" spans="1:6" x14ac:dyDescent="0.25">
      <c r="A36" s="44">
        <f>+A35+0.01</f>
        <v>0.23000000000000007</v>
      </c>
      <c r="B36" s="15" t="s">
        <v>40</v>
      </c>
      <c r="C36" s="43">
        <v>2</v>
      </c>
      <c r="D36" s="42" t="s">
        <v>17</v>
      </c>
      <c r="E36" s="41"/>
      <c r="F36" s="40">
        <f>+C36*E36</f>
        <v>0</v>
      </c>
    </row>
    <row r="37" spans="1:6" x14ac:dyDescent="0.25">
      <c r="A37" s="44">
        <f>+A36+0.01</f>
        <v>0.24000000000000007</v>
      </c>
      <c r="B37" s="15" t="s">
        <v>39</v>
      </c>
      <c r="C37" s="43">
        <v>1</v>
      </c>
      <c r="D37" s="42" t="s">
        <v>17</v>
      </c>
      <c r="E37" s="41"/>
      <c r="F37" s="40">
        <f>+C37*E37</f>
        <v>0</v>
      </c>
    </row>
    <row r="38" spans="1:6" x14ac:dyDescent="0.25">
      <c r="A38" s="50"/>
      <c r="B38" s="49" t="s">
        <v>38</v>
      </c>
      <c r="C38" s="48"/>
      <c r="D38" s="47"/>
      <c r="E38" s="51"/>
      <c r="F38" s="39">
        <f>SUBTOTAL(9,F39:F48)</f>
        <v>0</v>
      </c>
    </row>
    <row r="39" spans="1:6" x14ac:dyDescent="0.25">
      <c r="A39" s="44">
        <f>+A37+0.01</f>
        <v>0.25000000000000006</v>
      </c>
      <c r="B39" s="15" t="s">
        <v>81</v>
      </c>
      <c r="C39" s="43">
        <v>1</v>
      </c>
      <c r="D39" s="42" t="s">
        <v>17</v>
      </c>
      <c r="E39" s="41"/>
      <c r="F39" s="40">
        <f t="shared" ref="F39:F48" si="2">+C39*E39</f>
        <v>0</v>
      </c>
    </row>
    <row r="40" spans="1:6" x14ac:dyDescent="0.25">
      <c r="A40" s="44">
        <f t="shared" ref="A40:A48" si="3">+A39+0.01</f>
        <v>0.26000000000000006</v>
      </c>
      <c r="B40" s="15" t="s">
        <v>80</v>
      </c>
      <c r="C40" s="43">
        <v>1</v>
      </c>
      <c r="D40" s="42" t="s">
        <v>17</v>
      </c>
      <c r="E40" s="41"/>
      <c r="F40" s="40">
        <f t="shared" si="2"/>
        <v>0</v>
      </c>
    </row>
    <row r="41" spans="1:6" x14ac:dyDescent="0.25">
      <c r="A41" s="44">
        <f t="shared" si="3"/>
        <v>0.27000000000000007</v>
      </c>
      <c r="B41" s="15" t="s">
        <v>79</v>
      </c>
      <c r="C41" s="43">
        <v>1</v>
      </c>
      <c r="D41" s="42" t="s">
        <v>17</v>
      </c>
      <c r="E41" s="41"/>
      <c r="F41" s="40">
        <f t="shared" si="2"/>
        <v>0</v>
      </c>
    </row>
    <row r="42" spans="1:6" x14ac:dyDescent="0.25">
      <c r="A42" s="44">
        <f t="shared" si="3"/>
        <v>0.28000000000000008</v>
      </c>
      <c r="B42" s="15" t="s">
        <v>78</v>
      </c>
      <c r="C42" s="43">
        <v>1</v>
      </c>
      <c r="D42" s="42" t="s">
        <v>17</v>
      </c>
      <c r="E42" s="41"/>
      <c r="F42" s="40">
        <f t="shared" si="2"/>
        <v>0</v>
      </c>
    </row>
    <row r="43" spans="1:6" x14ac:dyDescent="0.25">
      <c r="A43" s="44">
        <f t="shared" si="3"/>
        <v>0.29000000000000009</v>
      </c>
      <c r="B43" s="15" t="s">
        <v>77</v>
      </c>
      <c r="C43" s="43">
        <v>1</v>
      </c>
      <c r="D43" s="42" t="s">
        <v>17</v>
      </c>
      <c r="E43" s="41"/>
      <c r="F43" s="40">
        <f t="shared" si="2"/>
        <v>0</v>
      </c>
    </row>
    <row r="44" spans="1:6" x14ac:dyDescent="0.25">
      <c r="A44" s="44">
        <f t="shared" si="3"/>
        <v>0.3000000000000001</v>
      </c>
      <c r="B44" s="15" t="s">
        <v>36</v>
      </c>
      <c r="C44" s="43">
        <v>1</v>
      </c>
      <c r="D44" s="42" t="s">
        <v>17</v>
      </c>
      <c r="E44" s="41"/>
      <c r="F44" s="40">
        <f t="shared" si="2"/>
        <v>0</v>
      </c>
    </row>
    <row r="45" spans="1:6" x14ac:dyDescent="0.25">
      <c r="A45" s="44">
        <f t="shared" si="3"/>
        <v>0.31000000000000011</v>
      </c>
      <c r="B45" s="15" t="s">
        <v>35</v>
      </c>
      <c r="C45" s="43">
        <f>ROUNDUP((1*2+1.02*2),2)</f>
        <v>4.04</v>
      </c>
      <c r="D45" s="42" t="s">
        <v>15</v>
      </c>
      <c r="E45" s="41"/>
      <c r="F45" s="40">
        <f t="shared" si="2"/>
        <v>0</v>
      </c>
    </row>
    <row r="46" spans="1:6" x14ac:dyDescent="0.25">
      <c r="A46" s="44">
        <f t="shared" si="3"/>
        <v>0.32000000000000012</v>
      </c>
      <c r="B46" s="15" t="s">
        <v>34</v>
      </c>
      <c r="C46" s="43">
        <v>1</v>
      </c>
      <c r="D46" s="42" t="s">
        <v>17</v>
      </c>
      <c r="E46" s="41"/>
      <c r="F46" s="40">
        <f t="shared" si="2"/>
        <v>0</v>
      </c>
    </row>
    <row r="47" spans="1:6" x14ac:dyDescent="0.25">
      <c r="A47" s="44">
        <f t="shared" si="3"/>
        <v>0.33000000000000013</v>
      </c>
      <c r="B47" s="15" t="s">
        <v>76</v>
      </c>
      <c r="C47" s="43">
        <v>1</v>
      </c>
      <c r="D47" s="42" t="s">
        <v>17</v>
      </c>
      <c r="E47" s="41"/>
      <c r="F47" s="40">
        <f t="shared" si="2"/>
        <v>0</v>
      </c>
    </row>
    <row r="48" spans="1:6" x14ac:dyDescent="0.25">
      <c r="A48" s="44">
        <f t="shared" si="3"/>
        <v>0.34000000000000014</v>
      </c>
      <c r="B48" s="15" t="s">
        <v>75</v>
      </c>
      <c r="C48" s="43">
        <v>1</v>
      </c>
      <c r="D48" s="42" t="s">
        <v>17</v>
      </c>
      <c r="E48" s="41"/>
      <c r="F48" s="40">
        <f t="shared" si="2"/>
        <v>0</v>
      </c>
    </row>
    <row r="49" spans="1:6" x14ac:dyDescent="0.25">
      <c r="A49" s="50"/>
      <c r="B49" s="49" t="s">
        <v>33</v>
      </c>
      <c r="C49" s="48"/>
      <c r="D49" s="47"/>
      <c r="E49" s="51"/>
      <c r="F49" s="39">
        <f>SUBTOTAL(9,F50)</f>
        <v>0</v>
      </c>
    </row>
    <row r="50" spans="1:6" x14ac:dyDescent="0.25">
      <c r="A50" s="44">
        <f>A47+0.01</f>
        <v>0.34000000000000014</v>
      </c>
      <c r="B50" s="15" t="s">
        <v>74</v>
      </c>
      <c r="C50" s="43">
        <v>1</v>
      </c>
      <c r="D50" s="42" t="s">
        <v>17</v>
      </c>
      <c r="E50" s="41"/>
      <c r="F50" s="40">
        <f>+C50*E50</f>
        <v>0</v>
      </c>
    </row>
    <row r="51" spans="1:6" x14ac:dyDescent="0.25">
      <c r="A51" s="50"/>
      <c r="B51" s="52" t="s">
        <v>31</v>
      </c>
      <c r="C51" s="48"/>
      <c r="D51" s="47"/>
      <c r="E51" s="51"/>
      <c r="F51" s="39">
        <f>SUBTOTAL(9,F52)</f>
        <v>0</v>
      </c>
    </row>
    <row r="52" spans="1:6" x14ac:dyDescent="0.25">
      <c r="A52" s="44">
        <f>A50+0.01</f>
        <v>0.35000000000000014</v>
      </c>
      <c r="B52" s="15" t="s">
        <v>30</v>
      </c>
      <c r="C52" s="43">
        <v>4</v>
      </c>
      <c r="D52" s="42" t="s">
        <v>17</v>
      </c>
      <c r="E52" s="41"/>
      <c r="F52" s="40">
        <f>+C52*E52</f>
        <v>0</v>
      </c>
    </row>
    <row r="53" spans="1:6" x14ac:dyDescent="0.25">
      <c r="A53" s="50"/>
      <c r="B53" s="49" t="s">
        <v>29</v>
      </c>
      <c r="C53" s="48"/>
      <c r="D53" s="47"/>
      <c r="E53" s="46"/>
      <c r="F53" s="39">
        <f>SUBTOTAL(9,F54:F66)</f>
        <v>0</v>
      </c>
    </row>
    <row r="54" spans="1:6" x14ac:dyDescent="0.25">
      <c r="A54" s="44">
        <f>A52+0.01</f>
        <v>0.36000000000000015</v>
      </c>
      <c r="B54" s="15" t="s">
        <v>28</v>
      </c>
      <c r="C54" s="43">
        <f>ROUNDUP(4*3,2)</f>
        <v>12</v>
      </c>
      <c r="D54" s="42" t="s">
        <v>23</v>
      </c>
      <c r="E54" s="41"/>
      <c r="F54" s="40">
        <f t="shared" ref="F54:F66" si="4">+C54*E54</f>
        <v>0</v>
      </c>
    </row>
    <row r="55" spans="1:6" x14ac:dyDescent="0.25">
      <c r="A55" s="44">
        <f t="shared" ref="A55:A66" si="5">A54+0.01</f>
        <v>0.37000000000000016</v>
      </c>
      <c r="B55" s="15" t="s">
        <v>27</v>
      </c>
      <c r="C55" s="43">
        <f>ROUNDUP((1*1.02)+(1*2.1),2)</f>
        <v>3.12</v>
      </c>
      <c r="D55" s="42" t="s">
        <v>23</v>
      </c>
      <c r="E55" s="41"/>
      <c r="F55" s="40">
        <f t="shared" si="4"/>
        <v>0</v>
      </c>
    </row>
    <row r="56" spans="1:6" x14ac:dyDescent="0.25">
      <c r="A56" s="44">
        <f t="shared" si="5"/>
        <v>0.38000000000000017</v>
      </c>
      <c r="B56" s="45" t="s">
        <v>26</v>
      </c>
      <c r="C56" s="43">
        <f>ROUNDUP((11.88*2.53),2)</f>
        <v>30.060000000000002</v>
      </c>
      <c r="D56" s="42" t="s">
        <v>23</v>
      </c>
      <c r="E56" s="41"/>
      <c r="F56" s="40">
        <f t="shared" si="4"/>
        <v>0</v>
      </c>
    </row>
    <row r="57" spans="1:6" x14ac:dyDescent="0.25">
      <c r="A57" s="44">
        <f t="shared" si="5"/>
        <v>0.39000000000000018</v>
      </c>
      <c r="B57" s="45" t="s">
        <v>25</v>
      </c>
      <c r="C57" s="43">
        <f>ROUNDUP((3.44*2.15),2)</f>
        <v>7.3999999999999995</v>
      </c>
      <c r="D57" s="42" t="s">
        <v>23</v>
      </c>
      <c r="E57" s="41"/>
      <c r="F57" s="40">
        <f t="shared" si="4"/>
        <v>0</v>
      </c>
    </row>
    <row r="58" spans="1:6" x14ac:dyDescent="0.25">
      <c r="A58" s="44">
        <f t="shared" si="5"/>
        <v>0.40000000000000019</v>
      </c>
      <c r="B58" s="45" t="s">
        <v>73</v>
      </c>
      <c r="C58" s="43">
        <f>ROUNDUP((1.2*3.01),2)</f>
        <v>3.6199999999999997</v>
      </c>
      <c r="D58" s="42" t="s">
        <v>23</v>
      </c>
      <c r="E58" s="41"/>
      <c r="F58" s="40">
        <f t="shared" si="4"/>
        <v>0</v>
      </c>
    </row>
    <row r="59" spans="1:6" x14ac:dyDescent="0.25">
      <c r="A59" s="44">
        <f t="shared" si="5"/>
        <v>0.4100000000000002</v>
      </c>
      <c r="B59" s="15" t="s">
        <v>72</v>
      </c>
      <c r="C59" s="43">
        <v>1</v>
      </c>
      <c r="D59" s="42" t="s">
        <v>17</v>
      </c>
      <c r="E59" s="41"/>
      <c r="F59" s="40">
        <f t="shared" si="4"/>
        <v>0</v>
      </c>
    </row>
    <row r="60" spans="1:6" x14ac:dyDescent="0.25">
      <c r="A60" s="44">
        <f t="shared" si="5"/>
        <v>0.42000000000000021</v>
      </c>
      <c r="B60" s="15" t="s">
        <v>22</v>
      </c>
      <c r="C60" s="43">
        <v>1</v>
      </c>
      <c r="D60" s="42" t="s">
        <v>17</v>
      </c>
      <c r="E60" s="41"/>
      <c r="F60" s="40">
        <f t="shared" si="4"/>
        <v>0</v>
      </c>
    </row>
    <row r="61" spans="1:6" x14ac:dyDescent="0.25">
      <c r="A61" s="44">
        <f t="shared" si="5"/>
        <v>0.43000000000000022</v>
      </c>
      <c r="B61" s="15" t="s">
        <v>71</v>
      </c>
      <c r="C61" s="43">
        <v>1</v>
      </c>
      <c r="D61" s="42" t="s">
        <v>17</v>
      </c>
      <c r="E61" s="41"/>
      <c r="F61" s="40">
        <f t="shared" si="4"/>
        <v>0</v>
      </c>
    </row>
    <row r="62" spans="1:6" x14ac:dyDescent="0.25">
      <c r="A62" s="44">
        <f t="shared" si="5"/>
        <v>0.44000000000000022</v>
      </c>
      <c r="B62" s="15" t="s">
        <v>21</v>
      </c>
      <c r="C62" s="43">
        <v>1</v>
      </c>
      <c r="D62" s="42" t="s">
        <v>17</v>
      </c>
      <c r="E62" s="41"/>
      <c r="F62" s="40">
        <f t="shared" si="4"/>
        <v>0</v>
      </c>
    </row>
    <row r="63" spans="1:6" x14ac:dyDescent="0.25">
      <c r="A63" s="44">
        <f t="shared" si="5"/>
        <v>0.45000000000000023</v>
      </c>
      <c r="B63" s="15" t="s">
        <v>20</v>
      </c>
      <c r="C63" s="43">
        <v>1</v>
      </c>
      <c r="D63" s="42" t="s">
        <v>17</v>
      </c>
      <c r="E63" s="41"/>
      <c r="F63" s="40">
        <f t="shared" si="4"/>
        <v>0</v>
      </c>
    </row>
    <row r="64" spans="1:6" x14ac:dyDescent="0.25">
      <c r="A64" s="44">
        <f t="shared" si="5"/>
        <v>0.46000000000000024</v>
      </c>
      <c r="B64" s="15" t="s">
        <v>19</v>
      </c>
      <c r="C64" s="43">
        <v>1</v>
      </c>
      <c r="D64" s="42" t="s">
        <v>17</v>
      </c>
      <c r="E64" s="41"/>
      <c r="F64" s="40">
        <f t="shared" si="4"/>
        <v>0</v>
      </c>
    </row>
    <row r="65" spans="1:6" x14ac:dyDescent="0.25">
      <c r="A65" s="44">
        <f t="shared" si="5"/>
        <v>0.47000000000000025</v>
      </c>
      <c r="B65" s="15" t="s">
        <v>18</v>
      </c>
      <c r="C65" s="43">
        <v>1</v>
      </c>
      <c r="D65" s="42" t="s">
        <v>17</v>
      </c>
      <c r="E65" s="41"/>
      <c r="F65" s="40">
        <f t="shared" si="4"/>
        <v>0</v>
      </c>
    </row>
    <row r="66" spans="1:6" x14ac:dyDescent="0.25">
      <c r="A66" s="44">
        <f t="shared" si="5"/>
        <v>0.48000000000000026</v>
      </c>
      <c r="B66" s="15" t="s">
        <v>14</v>
      </c>
      <c r="C66" s="43">
        <v>1</v>
      </c>
      <c r="D66" s="42" t="s">
        <v>13</v>
      </c>
      <c r="E66" s="41"/>
      <c r="F66" s="40">
        <f t="shared" si="4"/>
        <v>0</v>
      </c>
    </row>
    <row r="67" spans="1:6" x14ac:dyDescent="0.25">
      <c r="A67" s="44"/>
      <c r="B67" s="36"/>
      <c r="C67" s="43"/>
      <c r="D67" s="42"/>
      <c r="E67" s="41"/>
      <c r="F67" s="40"/>
    </row>
    <row r="68" spans="1:6" ht="15.75" x14ac:dyDescent="0.25">
      <c r="A68" s="27"/>
      <c r="B68" s="26" t="s">
        <v>12</v>
      </c>
      <c r="C68" s="25"/>
      <c r="D68" s="24"/>
      <c r="E68" s="23"/>
      <c r="F68" s="39">
        <f>SUBTOTAL(9,F9:F66)</f>
        <v>0</v>
      </c>
    </row>
    <row r="69" spans="1:6" x14ac:dyDescent="0.25">
      <c r="A69" s="16"/>
      <c r="B69" s="31"/>
      <c r="C69" s="38"/>
      <c r="D69" s="31"/>
      <c r="E69" s="37"/>
      <c r="F69" s="12"/>
    </row>
    <row r="70" spans="1:6" x14ac:dyDescent="0.25">
      <c r="A70" s="16"/>
      <c r="B70" s="36" t="s">
        <v>11</v>
      </c>
      <c r="C70" s="35"/>
      <c r="D70" s="31"/>
      <c r="E70" s="34"/>
      <c r="F70" s="12"/>
    </row>
    <row r="71" spans="1:6" x14ac:dyDescent="0.25">
      <c r="A71" s="16"/>
      <c r="B71" s="15" t="s">
        <v>10</v>
      </c>
      <c r="C71" s="14">
        <v>0.1</v>
      </c>
      <c r="D71" s="13" t="s">
        <v>1</v>
      </c>
      <c r="E71" s="33">
        <f t="shared" ref="E71:E76" si="6">+$F$68*C71</f>
        <v>0</v>
      </c>
      <c r="F71" s="32"/>
    </row>
    <row r="72" spans="1:6" x14ac:dyDescent="0.25">
      <c r="A72" s="16"/>
      <c r="B72" s="15" t="s">
        <v>9</v>
      </c>
      <c r="C72" s="14">
        <v>2.5000000000000001E-2</v>
      </c>
      <c r="D72" s="13" t="s">
        <v>1</v>
      </c>
      <c r="E72" s="33">
        <f t="shared" si="6"/>
        <v>0</v>
      </c>
      <c r="F72" s="32"/>
    </row>
    <row r="73" spans="1:6" x14ac:dyDescent="0.25">
      <c r="A73" s="16"/>
      <c r="B73" s="15" t="s">
        <v>8</v>
      </c>
      <c r="C73" s="14">
        <v>4.6399999999999997E-2</v>
      </c>
      <c r="D73" s="13" t="s">
        <v>1</v>
      </c>
      <c r="E73" s="33">
        <f t="shared" si="6"/>
        <v>0</v>
      </c>
      <c r="F73" s="32"/>
    </row>
    <row r="74" spans="1:6" x14ac:dyDescent="0.25">
      <c r="A74" s="16"/>
      <c r="B74" s="15" t="s">
        <v>7</v>
      </c>
      <c r="C74" s="14">
        <v>0.01</v>
      </c>
      <c r="D74" s="13" t="s">
        <v>1</v>
      </c>
      <c r="E74" s="33">
        <f t="shared" si="6"/>
        <v>0</v>
      </c>
      <c r="F74" s="32"/>
    </row>
    <row r="75" spans="1:6" x14ac:dyDescent="0.25">
      <c r="A75" s="16"/>
      <c r="B75" s="15" t="s">
        <v>6</v>
      </c>
      <c r="C75" s="14">
        <v>0.05</v>
      </c>
      <c r="D75" s="13" t="s">
        <v>1</v>
      </c>
      <c r="E75" s="33">
        <f t="shared" si="6"/>
        <v>0</v>
      </c>
      <c r="F75" s="32"/>
    </row>
    <row r="76" spans="1:6" x14ac:dyDescent="0.25">
      <c r="A76" s="16"/>
      <c r="B76" s="15" t="s">
        <v>5</v>
      </c>
      <c r="C76" s="14">
        <v>1E-3</v>
      </c>
      <c r="D76" s="13" t="s">
        <v>1</v>
      </c>
      <c r="E76" s="33">
        <f t="shared" si="6"/>
        <v>0</v>
      </c>
      <c r="F76" s="32"/>
    </row>
    <row r="77" spans="1:6" x14ac:dyDescent="0.25">
      <c r="A77" s="16"/>
      <c r="B77" s="15" t="s">
        <v>4</v>
      </c>
      <c r="C77" s="14">
        <v>0.18</v>
      </c>
      <c r="D77" s="33">
        <f>+E71</f>
        <v>0</v>
      </c>
      <c r="E77" s="33">
        <f>+C77*D77</f>
        <v>0</v>
      </c>
      <c r="F77" s="32"/>
    </row>
    <row r="78" spans="1:6" x14ac:dyDescent="0.25">
      <c r="A78" s="16"/>
      <c r="B78" s="31"/>
      <c r="C78" s="30"/>
      <c r="D78" s="29"/>
      <c r="E78" s="28"/>
      <c r="F78" s="12"/>
    </row>
    <row r="79" spans="1:6" ht="15.75" x14ac:dyDescent="0.25">
      <c r="A79" s="27"/>
      <c r="B79" s="26" t="s">
        <v>3</v>
      </c>
      <c r="C79" s="25"/>
      <c r="D79" s="24"/>
      <c r="E79" s="23"/>
      <c r="F79" s="22">
        <f>+F68+SUM(E71:E77)</f>
        <v>0</v>
      </c>
    </row>
    <row r="80" spans="1:6" x14ac:dyDescent="0.25">
      <c r="A80" s="16"/>
      <c r="B80" s="21"/>
      <c r="C80" s="20"/>
      <c r="D80" s="19"/>
      <c r="E80" s="18"/>
      <c r="F80" s="17"/>
    </row>
    <row r="81" spans="1:6" x14ac:dyDescent="0.25">
      <c r="A81" s="16"/>
      <c r="B81" s="15" t="s">
        <v>2</v>
      </c>
      <c r="C81" s="14">
        <v>0.05</v>
      </c>
      <c r="D81" s="13" t="s">
        <v>1</v>
      </c>
      <c r="E81" s="33">
        <f>+F68*C81</f>
        <v>0</v>
      </c>
      <c r="F81" s="12"/>
    </row>
    <row r="82" spans="1:6" x14ac:dyDescent="0.25">
      <c r="A82" s="11"/>
      <c r="B82" s="10"/>
      <c r="C82" s="8"/>
      <c r="D82" s="9"/>
      <c r="E82" s="8"/>
      <c r="F82" s="7"/>
    </row>
    <row r="83" spans="1:6" ht="15.75" x14ac:dyDescent="0.25">
      <c r="A83" s="6"/>
      <c r="B83" s="5" t="s">
        <v>0</v>
      </c>
      <c r="C83" s="3"/>
      <c r="D83" s="4"/>
      <c r="E83" s="3"/>
      <c r="F83" s="2">
        <f>+F79+E81</f>
        <v>0</v>
      </c>
    </row>
  </sheetData>
  <mergeCells count="2">
    <mergeCell ref="A5:F5"/>
    <mergeCell ref="E6:F6"/>
  </mergeCells>
  <pageMargins left="0.7" right="0.7" top="0.75" bottom="0.75" header="0.3" footer="0.3"/>
  <pageSetup paperSize="9" scale="59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92"/>
  <sheetViews>
    <sheetView view="pageBreakPreview" topLeftCell="A55" zoomScaleSheetLayoutView="100" workbookViewId="0">
      <selection activeCell="A6" sqref="A6:XFD6"/>
    </sheetView>
  </sheetViews>
  <sheetFormatPr baseColWidth="10" defaultColWidth="11.42578125" defaultRowHeight="15" x14ac:dyDescent="0.25"/>
  <cols>
    <col min="1" max="1" width="9.7109375" customWidth="1"/>
    <col min="2" max="2" width="87.42578125" customWidth="1"/>
    <col min="3" max="3" width="10.7109375" bestFit="1" customWidth="1"/>
    <col min="4" max="4" width="11.140625" style="1" bestFit="1" customWidth="1"/>
    <col min="5" max="5" width="19.28515625" customWidth="1"/>
    <col min="6" max="6" width="22" bestFit="1" customWidth="1"/>
  </cols>
  <sheetData>
    <row r="5" spans="1:6" ht="40.5" customHeight="1" x14ac:dyDescent="0.25">
      <c r="A5" s="78" t="s">
        <v>70</v>
      </c>
      <c r="B5" s="78"/>
      <c r="C5" s="78"/>
      <c r="D5" s="78"/>
      <c r="E5" s="78"/>
      <c r="F5" s="78"/>
    </row>
    <row r="6" spans="1:6" ht="15.75" thickBot="1" x14ac:dyDescent="0.3">
      <c r="A6" s="67"/>
      <c r="B6" s="66" t="s">
        <v>113</v>
      </c>
      <c r="C6" s="65"/>
      <c r="D6" s="65"/>
      <c r="E6" s="64"/>
      <c r="F6" s="64"/>
    </row>
    <row r="7" spans="1:6" x14ac:dyDescent="0.25">
      <c r="A7" s="63" t="s">
        <v>69</v>
      </c>
      <c r="B7" s="62" t="s">
        <v>68</v>
      </c>
      <c r="C7" s="62" t="s">
        <v>67</v>
      </c>
      <c r="D7" s="62" t="s">
        <v>66</v>
      </c>
      <c r="E7" s="62" t="s">
        <v>65</v>
      </c>
      <c r="F7" s="61" t="s">
        <v>64</v>
      </c>
    </row>
    <row r="8" spans="1:6" x14ac:dyDescent="0.25">
      <c r="A8" s="60"/>
      <c r="B8" s="49" t="s">
        <v>63</v>
      </c>
      <c r="C8" s="55"/>
      <c r="D8" s="54"/>
      <c r="E8" s="51"/>
      <c r="F8" s="39">
        <f>SUBTOTAL(9,F9:F19)</f>
        <v>0</v>
      </c>
    </row>
    <row r="9" spans="1:6" x14ac:dyDescent="0.25">
      <c r="A9" s="44">
        <v>0.01</v>
      </c>
      <c r="B9" s="15" t="s">
        <v>112</v>
      </c>
      <c r="C9" s="43">
        <f>ROUNDUP(1.17*2.1,2)</f>
        <v>2.46</v>
      </c>
      <c r="D9" s="42" t="s">
        <v>23</v>
      </c>
      <c r="E9" s="41"/>
      <c r="F9" s="40">
        <f t="shared" ref="F9:F19" si="0">+C9*E9</f>
        <v>0</v>
      </c>
    </row>
    <row r="10" spans="1:6" x14ac:dyDescent="0.25">
      <c r="A10" s="44">
        <f t="shared" ref="A10:A19" si="1">A9+0.01</f>
        <v>0.02</v>
      </c>
      <c r="B10" s="15" t="s">
        <v>106</v>
      </c>
      <c r="C10" s="59">
        <f>ROUNDUP(C9*2,2)</f>
        <v>4.92</v>
      </c>
      <c r="D10" s="42" t="s">
        <v>23</v>
      </c>
      <c r="E10" s="41"/>
      <c r="F10" s="40">
        <f t="shared" si="0"/>
        <v>0</v>
      </c>
    </row>
    <row r="11" spans="1:6" x14ac:dyDescent="0.25">
      <c r="A11" s="44">
        <f t="shared" si="1"/>
        <v>0.03</v>
      </c>
      <c r="B11" s="15" t="s">
        <v>111</v>
      </c>
      <c r="C11" s="43">
        <f>ROUNDUP(0.9*2.1,2)</f>
        <v>1.89</v>
      </c>
      <c r="D11" s="42" t="s">
        <v>23</v>
      </c>
      <c r="E11" s="41"/>
      <c r="F11" s="40">
        <f t="shared" si="0"/>
        <v>0</v>
      </c>
    </row>
    <row r="12" spans="1:6" x14ac:dyDescent="0.25">
      <c r="A12" s="44">
        <f t="shared" si="1"/>
        <v>0.04</v>
      </c>
      <c r="B12" s="15" t="s">
        <v>110</v>
      </c>
      <c r="C12" s="43">
        <f>ROUNDUP(1.1*0.2*0.15*2,2)</f>
        <v>6.9999999999999993E-2</v>
      </c>
      <c r="D12" s="42" t="s">
        <v>62</v>
      </c>
      <c r="E12" s="41"/>
      <c r="F12" s="40">
        <f t="shared" si="0"/>
        <v>0</v>
      </c>
    </row>
    <row r="13" spans="1:6" x14ac:dyDescent="0.25">
      <c r="A13" s="44">
        <f t="shared" si="1"/>
        <v>0.05</v>
      </c>
      <c r="B13" s="15" t="s">
        <v>109</v>
      </c>
      <c r="C13" s="43">
        <f>ROUNDUP(1.2*1,2)</f>
        <v>1.2</v>
      </c>
      <c r="D13" s="42" t="s">
        <v>23</v>
      </c>
      <c r="E13" s="41"/>
      <c r="F13" s="40">
        <f t="shared" si="0"/>
        <v>0</v>
      </c>
    </row>
    <row r="14" spans="1:6" x14ac:dyDescent="0.25">
      <c r="A14" s="44">
        <f t="shared" si="1"/>
        <v>6.0000000000000005E-2</v>
      </c>
      <c r="B14" s="15" t="s">
        <v>108</v>
      </c>
      <c r="C14" s="43">
        <f>ROUNDUP(1.4*0.2*0.15*2,2)</f>
        <v>0.09</v>
      </c>
      <c r="D14" s="42" t="s">
        <v>62</v>
      </c>
      <c r="E14" s="41"/>
      <c r="F14" s="40">
        <f t="shared" si="0"/>
        <v>0</v>
      </c>
    </row>
    <row r="15" spans="1:6" x14ac:dyDescent="0.25">
      <c r="A15" s="44">
        <f t="shared" si="1"/>
        <v>7.0000000000000007E-2</v>
      </c>
      <c r="B15" s="15" t="s">
        <v>107</v>
      </c>
      <c r="C15" s="43">
        <v>3</v>
      </c>
      <c r="D15" s="42" t="s">
        <v>23</v>
      </c>
      <c r="E15" s="41"/>
      <c r="F15" s="40">
        <f t="shared" si="0"/>
        <v>0</v>
      </c>
    </row>
    <row r="16" spans="1:6" x14ac:dyDescent="0.25">
      <c r="A16" s="44">
        <f t="shared" si="1"/>
        <v>0.08</v>
      </c>
      <c r="B16" s="15" t="s">
        <v>106</v>
      </c>
      <c r="C16" s="59">
        <f>ROUNDUP(C15*2,2)</f>
        <v>6</v>
      </c>
      <c r="D16" s="42" t="s">
        <v>23</v>
      </c>
      <c r="E16" s="41"/>
      <c r="F16" s="40">
        <f t="shared" si="0"/>
        <v>0</v>
      </c>
    </row>
    <row r="17" spans="1:6" x14ac:dyDescent="0.25">
      <c r="A17" s="44">
        <f t="shared" si="1"/>
        <v>0.09</v>
      </c>
      <c r="B17" s="15" t="s">
        <v>105</v>
      </c>
      <c r="C17" s="43">
        <v>2.2000000000000002</v>
      </c>
      <c r="D17" s="42" t="s">
        <v>23</v>
      </c>
      <c r="E17" s="41"/>
      <c r="F17" s="40">
        <f t="shared" si="0"/>
        <v>0</v>
      </c>
    </row>
    <row r="18" spans="1:6" x14ac:dyDescent="0.25">
      <c r="A18" s="44">
        <f t="shared" si="1"/>
        <v>9.9999999999999992E-2</v>
      </c>
      <c r="B18" s="15" t="s">
        <v>104</v>
      </c>
      <c r="C18" s="43">
        <v>28.73</v>
      </c>
      <c r="D18" s="42" t="s">
        <v>101</v>
      </c>
      <c r="E18" s="41"/>
      <c r="F18" s="40">
        <f t="shared" si="0"/>
        <v>0</v>
      </c>
    </row>
    <row r="19" spans="1:6" x14ac:dyDescent="0.25">
      <c r="A19" s="44">
        <f t="shared" si="1"/>
        <v>0.10999999999999999</v>
      </c>
      <c r="B19" s="15" t="s">
        <v>103</v>
      </c>
      <c r="C19" s="43">
        <v>1</v>
      </c>
      <c r="D19" s="42" t="s">
        <v>17</v>
      </c>
      <c r="E19" s="41"/>
      <c r="F19" s="40">
        <f t="shared" si="0"/>
        <v>0</v>
      </c>
    </row>
    <row r="20" spans="1:6" x14ac:dyDescent="0.25">
      <c r="A20" s="50"/>
      <c r="B20" s="52" t="s">
        <v>61</v>
      </c>
      <c r="C20" s="57"/>
      <c r="D20" s="56"/>
      <c r="E20" s="51"/>
      <c r="F20" s="39">
        <f>SUBTOTAL(9,F21)</f>
        <v>0</v>
      </c>
    </row>
    <row r="21" spans="1:6" x14ac:dyDescent="0.25">
      <c r="A21" s="44">
        <f>+A19+0.01</f>
        <v>0.11999999999999998</v>
      </c>
      <c r="B21" s="15" t="s">
        <v>102</v>
      </c>
      <c r="C21" s="43">
        <v>1.8</v>
      </c>
      <c r="D21" s="42" t="s">
        <v>101</v>
      </c>
      <c r="E21" s="41"/>
      <c r="F21" s="40">
        <f>+C21*E21</f>
        <v>0</v>
      </c>
    </row>
    <row r="22" spans="1:6" x14ac:dyDescent="0.25">
      <c r="A22" s="50"/>
      <c r="B22" s="49" t="s">
        <v>59</v>
      </c>
      <c r="C22" s="48"/>
      <c r="D22" s="47"/>
      <c r="E22" s="51"/>
      <c r="F22" s="39">
        <f>SUBTOTAL(9,F23:F30)</f>
        <v>0</v>
      </c>
    </row>
    <row r="23" spans="1:6" x14ac:dyDescent="0.25">
      <c r="A23" s="44">
        <f>A21+0.01</f>
        <v>0.12999999999999998</v>
      </c>
      <c r="B23" s="15" t="s">
        <v>58</v>
      </c>
      <c r="C23" s="43">
        <v>2</v>
      </c>
      <c r="D23" s="42" t="s">
        <v>17</v>
      </c>
      <c r="E23" s="41"/>
      <c r="F23" s="40">
        <f t="shared" ref="F23:F30" si="2">+C23*E23</f>
        <v>0</v>
      </c>
    </row>
    <row r="24" spans="1:6" x14ac:dyDescent="0.25">
      <c r="A24" s="44">
        <f t="shared" ref="A24:A30" si="3">+A23+0.01</f>
        <v>0.13999999999999999</v>
      </c>
      <c r="B24" s="45" t="s">
        <v>57</v>
      </c>
      <c r="C24" s="43">
        <v>4</v>
      </c>
      <c r="D24" s="42" t="s">
        <v>17</v>
      </c>
      <c r="E24" s="41"/>
      <c r="F24" s="40">
        <f t="shared" si="2"/>
        <v>0</v>
      </c>
    </row>
    <row r="25" spans="1:6" x14ac:dyDescent="0.25">
      <c r="A25" s="44">
        <f t="shared" si="3"/>
        <v>0.15</v>
      </c>
      <c r="B25" s="15" t="s">
        <v>55</v>
      </c>
      <c r="C25" s="43">
        <v>2</v>
      </c>
      <c r="D25" s="42" t="s">
        <v>17</v>
      </c>
      <c r="E25" s="41"/>
      <c r="F25" s="40">
        <f t="shared" si="2"/>
        <v>0</v>
      </c>
    </row>
    <row r="26" spans="1:6" x14ac:dyDescent="0.25">
      <c r="A26" s="44">
        <f t="shared" si="3"/>
        <v>0.16</v>
      </c>
      <c r="B26" s="15" t="s">
        <v>54</v>
      </c>
      <c r="C26" s="43">
        <v>1</v>
      </c>
      <c r="D26" s="42" t="s">
        <v>17</v>
      </c>
      <c r="E26" s="41"/>
      <c r="F26" s="40">
        <f t="shared" si="2"/>
        <v>0</v>
      </c>
    </row>
    <row r="27" spans="1:6" x14ac:dyDescent="0.25">
      <c r="A27" s="44">
        <f t="shared" si="3"/>
        <v>0.17</v>
      </c>
      <c r="B27" s="15" t="s">
        <v>56</v>
      </c>
      <c r="C27" s="43">
        <v>1</v>
      </c>
      <c r="D27" s="42" t="s">
        <v>17</v>
      </c>
      <c r="E27" s="41"/>
      <c r="F27" s="40">
        <f t="shared" si="2"/>
        <v>0</v>
      </c>
    </row>
    <row r="28" spans="1:6" x14ac:dyDescent="0.25">
      <c r="A28" s="44">
        <f t="shared" si="3"/>
        <v>0.18000000000000002</v>
      </c>
      <c r="B28" s="15" t="s">
        <v>100</v>
      </c>
      <c r="C28" s="43">
        <v>2</v>
      </c>
      <c r="D28" s="42" t="s">
        <v>17</v>
      </c>
      <c r="E28" s="41"/>
      <c r="F28" s="40">
        <f t="shared" si="2"/>
        <v>0</v>
      </c>
    </row>
    <row r="29" spans="1:6" x14ac:dyDescent="0.25">
      <c r="A29" s="44">
        <f t="shared" si="3"/>
        <v>0.19000000000000003</v>
      </c>
      <c r="B29" s="15" t="s">
        <v>99</v>
      </c>
      <c r="C29" s="43">
        <v>1</v>
      </c>
      <c r="D29" s="42" t="s">
        <v>17</v>
      </c>
      <c r="E29" s="41"/>
      <c r="F29" s="40">
        <f t="shared" si="2"/>
        <v>0</v>
      </c>
    </row>
    <row r="30" spans="1:6" ht="30" x14ac:dyDescent="0.25">
      <c r="A30" s="44">
        <f t="shared" si="3"/>
        <v>0.20000000000000004</v>
      </c>
      <c r="B30" s="58" t="s">
        <v>98</v>
      </c>
      <c r="C30" s="43">
        <v>1</v>
      </c>
      <c r="D30" s="42" t="s">
        <v>13</v>
      </c>
      <c r="E30" s="41"/>
      <c r="F30" s="40">
        <f t="shared" si="2"/>
        <v>0</v>
      </c>
    </row>
    <row r="31" spans="1:6" x14ac:dyDescent="0.25">
      <c r="A31" s="50"/>
      <c r="B31" s="53" t="s">
        <v>53</v>
      </c>
      <c r="C31" s="48"/>
      <c r="D31" s="47"/>
      <c r="E31" s="51"/>
      <c r="F31" s="39">
        <f>SUBTOTAL(9,F32:F40)</f>
        <v>0</v>
      </c>
    </row>
    <row r="32" spans="1:6" x14ac:dyDescent="0.25">
      <c r="A32" s="44">
        <f>A30+0.01</f>
        <v>0.21000000000000005</v>
      </c>
      <c r="B32" s="15" t="s">
        <v>52</v>
      </c>
      <c r="C32" s="43">
        <v>1</v>
      </c>
      <c r="D32" s="42" t="s">
        <v>17</v>
      </c>
      <c r="E32" s="41"/>
      <c r="F32" s="40">
        <f t="shared" ref="F32:F40" si="4">+C32*E32</f>
        <v>0</v>
      </c>
    </row>
    <row r="33" spans="1:6" x14ac:dyDescent="0.25">
      <c r="A33" s="44">
        <f t="shared" ref="A33:A40" si="5">+A32+0.01</f>
        <v>0.22000000000000006</v>
      </c>
      <c r="B33" s="15" t="s">
        <v>51</v>
      </c>
      <c r="C33" s="43">
        <v>2</v>
      </c>
      <c r="D33" s="42" t="s">
        <v>17</v>
      </c>
      <c r="E33" s="41"/>
      <c r="F33" s="40">
        <f t="shared" si="4"/>
        <v>0</v>
      </c>
    </row>
    <row r="34" spans="1:6" x14ac:dyDescent="0.25">
      <c r="A34" s="44">
        <f t="shared" si="5"/>
        <v>0.23000000000000007</v>
      </c>
      <c r="B34" s="15" t="s">
        <v>50</v>
      </c>
      <c r="C34" s="43">
        <v>25</v>
      </c>
      <c r="D34" s="42" t="s">
        <v>45</v>
      </c>
      <c r="E34" s="41"/>
      <c r="F34" s="40">
        <f t="shared" si="4"/>
        <v>0</v>
      </c>
    </row>
    <row r="35" spans="1:6" x14ac:dyDescent="0.25">
      <c r="A35" s="44">
        <f t="shared" si="5"/>
        <v>0.24000000000000007</v>
      </c>
      <c r="B35" s="15" t="s">
        <v>49</v>
      </c>
      <c r="C35" s="43">
        <v>25</v>
      </c>
      <c r="D35" s="42" t="s">
        <v>45</v>
      </c>
      <c r="E35" s="41"/>
      <c r="F35" s="40">
        <f t="shared" si="4"/>
        <v>0</v>
      </c>
    </row>
    <row r="36" spans="1:6" x14ac:dyDescent="0.25">
      <c r="A36" s="44">
        <f t="shared" si="5"/>
        <v>0.25000000000000006</v>
      </c>
      <c r="B36" s="15" t="s">
        <v>48</v>
      </c>
      <c r="C36" s="43">
        <v>3</v>
      </c>
      <c r="D36" s="42" t="s">
        <v>17</v>
      </c>
      <c r="E36" s="41"/>
      <c r="F36" s="40">
        <f t="shared" si="4"/>
        <v>0</v>
      </c>
    </row>
    <row r="37" spans="1:6" x14ac:dyDescent="0.25">
      <c r="A37" s="44">
        <f t="shared" si="5"/>
        <v>0.26000000000000006</v>
      </c>
      <c r="B37" s="15" t="s">
        <v>47</v>
      </c>
      <c r="C37" s="43">
        <v>3</v>
      </c>
      <c r="D37" s="42" t="s">
        <v>17</v>
      </c>
      <c r="E37" s="41"/>
      <c r="F37" s="40">
        <f t="shared" si="4"/>
        <v>0</v>
      </c>
    </row>
    <row r="38" spans="1:6" x14ac:dyDescent="0.25">
      <c r="A38" s="44">
        <f t="shared" si="5"/>
        <v>0.27000000000000007</v>
      </c>
      <c r="B38" s="15" t="s">
        <v>46</v>
      </c>
      <c r="C38" s="43">
        <f>+C34+C35</f>
        <v>50</v>
      </c>
      <c r="D38" s="42" t="s">
        <v>45</v>
      </c>
      <c r="E38" s="41"/>
      <c r="F38" s="40">
        <f t="shared" si="4"/>
        <v>0</v>
      </c>
    </row>
    <row r="39" spans="1:6" x14ac:dyDescent="0.25">
      <c r="A39" s="44">
        <f t="shared" si="5"/>
        <v>0.28000000000000008</v>
      </c>
      <c r="B39" s="15" t="s">
        <v>44</v>
      </c>
      <c r="C39" s="43">
        <v>2</v>
      </c>
      <c r="D39" s="42" t="s">
        <v>17</v>
      </c>
      <c r="E39" s="41"/>
      <c r="F39" s="40">
        <f t="shared" si="4"/>
        <v>0</v>
      </c>
    </row>
    <row r="40" spans="1:6" x14ac:dyDescent="0.25">
      <c r="A40" s="44">
        <f t="shared" si="5"/>
        <v>0.29000000000000009</v>
      </c>
      <c r="B40" s="15" t="s">
        <v>43</v>
      </c>
      <c r="C40" s="43">
        <v>1</v>
      </c>
      <c r="D40" s="42" t="s">
        <v>17</v>
      </c>
      <c r="E40" s="41"/>
      <c r="F40" s="40">
        <f t="shared" si="4"/>
        <v>0</v>
      </c>
    </row>
    <row r="41" spans="1:6" x14ac:dyDescent="0.25">
      <c r="A41" s="50"/>
      <c r="B41" s="53" t="s">
        <v>42</v>
      </c>
      <c r="C41" s="48"/>
      <c r="D41" s="47"/>
      <c r="E41" s="51"/>
      <c r="F41" s="39">
        <f>SUBTOTAL(9,F42:F44)</f>
        <v>0</v>
      </c>
    </row>
    <row r="42" spans="1:6" x14ac:dyDescent="0.25">
      <c r="A42" s="44">
        <f>A40+0.01</f>
        <v>0.3000000000000001</v>
      </c>
      <c r="B42" s="15" t="s">
        <v>41</v>
      </c>
      <c r="C42" s="43">
        <v>1</v>
      </c>
      <c r="D42" s="42" t="s">
        <v>17</v>
      </c>
      <c r="E42" s="41"/>
      <c r="F42" s="40">
        <f>+C42*E42</f>
        <v>0</v>
      </c>
    </row>
    <row r="43" spans="1:6" x14ac:dyDescent="0.25">
      <c r="A43" s="44">
        <f>+A42+0.01</f>
        <v>0.31000000000000011</v>
      </c>
      <c r="B43" s="15" t="s">
        <v>40</v>
      </c>
      <c r="C43" s="43">
        <v>2</v>
      </c>
      <c r="D43" s="42" t="s">
        <v>17</v>
      </c>
      <c r="E43" s="41"/>
      <c r="F43" s="40">
        <f>+C43*E43</f>
        <v>0</v>
      </c>
    </row>
    <row r="44" spans="1:6" x14ac:dyDescent="0.25">
      <c r="A44" s="44">
        <f>+A43+0.01</f>
        <v>0.32000000000000012</v>
      </c>
      <c r="B44" s="15" t="s">
        <v>39</v>
      </c>
      <c r="C44" s="43">
        <v>1</v>
      </c>
      <c r="D44" s="42" t="s">
        <v>17</v>
      </c>
      <c r="E44" s="41"/>
      <c r="F44" s="40">
        <f>+C44*E44</f>
        <v>0</v>
      </c>
    </row>
    <row r="45" spans="1:6" x14ac:dyDescent="0.25">
      <c r="A45" s="50"/>
      <c r="B45" s="49" t="s">
        <v>38</v>
      </c>
      <c r="C45" s="48"/>
      <c r="D45" s="47"/>
      <c r="E45" s="46"/>
      <c r="F45" s="39">
        <f>SUBTOTAL(9,F46:F54)</f>
        <v>0</v>
      </c>
    </row>
    <row r="46" spans="1:6" s="76" customFormat="1" x14ac:dyDescent="0.25">
      <c r="A46" s="44">
        <f>+A44+0.01</f>
        <v>0.33000000000000013</v>
      </c>
      <c r="B46" s="15" t="s">
        <v>97</v>
      </c>
      <c r="C46" s="43">
        <v>1</v>
      </c>
      <c r="D46" s="42" t="s">
        <v>17</v>
      </c>
      <c r="E46" s="41"/>
      <c r="F46" s="40">
        <f t="shared" ref="F46:F54" si="6">+C46*E46</f>
        <v>0</v>
      </c>
    </row>
    <row r="47" spans="1:6" s="76" customFormat="1" x14ac:dyDescent="0.25">
      <c r="A47" s="44">
        <f t="shared" ref="A47:A54" si="7">+A46+0.01</f>
        <v>0.34000000000000014</v>
      </c>
      <c r="B47" s="77" t="s">
        <v>96</v>
      </c>
      <c r="C47" s="43">
        <v>1</v>
      </c>
      <c r="D47" s="42" t="s">
        <v>17</v>
      </c>
      <c r="E47" s="41"/>
      <c r="F47" s="40">
        <f t="shared" si="6"/>
        <v>0</v>
      </c>
    </row>
    <row r="48" spans="1:6" s="76" customFormat="1" x14ac:dyDescent="0.25">
      <c r="A48" s="44">
        <f t="shared" si="7"/>
        <v>0.35000000000000014</v>
      </c>
      <c r="B48" s="77" t="s">
        <v>95</v>
      </c>
      <c r="C48" s="43">
        <v>1</v>
      </c>
      <c r="D48" s="42" t="s">
        <v>17</v>
      </c>
      <c r="E48" s="41"/>
      <c r="F48" s="40">
        <f t="shared" si="6"/>
        <v>0</v>
      </c>
    </row>
    <row r="49" spans="1:6" x14ac:dyDescent="0.25">
      <c r="A49" s="44">
        <f t="shared" si="7"/>
        <v>0.36000000000000015</v>
      </c>
      <c r="B49" s="15" t="s">
        <v>37</v>
      </c>
      <c r="C49" s="43">
        <v>1</v>
      </c>
      <c r="D49" s="42" t="s">
        <v>17</v>
      </c>
      <c r="E49" s="41"/>
      <c r="F49" s="40">
        <f t="shared" si="6"/>
        <v>0</v>
      </c>
    </row>
    <row r="50" spans="1:6" x14ac:dyDescent="0.25">
      <c r="A50" s="44">
        <f t="shared" si="7"/>
        <v>0.37000000000000016</v>
      </c>
      <c r="B50" s="77" t="s">
        <v>94</v>
      </c>
      <c r="C50" s="43">
        <v>1</v>
      </c>
      <c r="D50" s="42" t="s">
        <v>17</v>
      </c>
      <c r="E50" s="41"/>
      <c r="F50" s="40">
        <f t="shared" si="6"/>
        <v>0</v>
      </c>
    </row>
    <row r="51" spans="1:6" x14ac:dyDescent="0.25">
      <c r="A51" s="44">
        <f t="shared" si="7"/>
        <v>0.38000000000000017</v>
      </c>
      <c r="B51" s="77" t="s">
        <v>93</v>
      </c>
      <c r="C51" s="43">
        <v>1</v>
      </c>
      <c r="D51" s="42" t="s">
        <v>17</v>
      </c>
      <c r="E51" s="41"/>
      <c r="F51" s="40">
        <f t="shared" si="6"/>
        <v>0</v>
      </c>
    </row>
    <row r="52" spans="1:6" x14ac:dyDescent="0.25">
      <c r="A52" s="44">
        <f t="shared" si="7"/>
        <v>0.39000000000000018</v>
      </c>
      <c r="B52" s="15" t="s">
        <v>36</v>
      </c>
      <c r="C52" s="43">
        <v>1</v>
      </c>
      <c r="D52" s="42" t="s">
        <v>17</v>
      </c>
      <c r="E52" s="41"/>
      <c r="F52" s="40">
        <f t="shared" si="6"/>
        <v>0</v>
      </c>
    </row>
    <row r="53" spans="1:6" x14ac:dyDescent="0.25">
      <c r="A53" s="44">
        <f t="shared" si="7"/>
        <v>0.40000000000000019</v>
      </c>
      <c r="B53" s="77" t="s">
        <v>35</v>
      </c>
      <c r="C53" s="43">
        <f>ROUNDUP((1.2*2+1.1*2+1*2+1.1*2),2)</f>
        <v>8.8000000000000007</v>
      </c>
      <c r="D53" s="42" t="s">
        <v>15</v>
      </c>
      <c r="E53" s="41"/>
      <c r="F53" s="40">
        <f t="shared" si="6"/>
        <v>0</v>
      </c>
    </row>
    <row r="54" spans="1:6" x14ac:dyDescent="0.25">
      <c r="A54" s="44">
        <f t="shared" si="7"/>
        <v>0.4100000000000002</v>
      </c>
      <c r="B54" s="15" t="s">
        <v>34</v>
      </c>
      <c r="C54" s="43">
        <v>1</v>
      </c>
      <c r="D54" s="42" t="s">
        <v>17</v>
      </c>
      <c r="E54" s="41"/>
      <c r="F54" s="40">
        <f t="shared" si="6"/>
        <v>0</v>
      </c>
    </row>
    <row r="55" spans="1:6" x14ac:dyDescent="0.25">
      <c r="A55" s="50"/>
      <c r="B55" s="49" t="s">
        <v>33</v>
      </c>
      <c r="C55" s="48"/>
      <c r="D55" s="47"/>
      <c r="E55" s="46"/>
      <c r="F55" s="39">
        <f>SUBTOTAL(9,F56)</f>
        <v>0</v>
      </c>
    </row>
    <row r="56" spans="1:6" x14ac:dyDescent="0.25">
      <c r="A56" s="44">
        <f>A54+0.01</f>
        <v>0.42000000000000021</v>
      </c>
      <c r="B56" s="15" t="s">
        <v>32</v>
      </c>
      <c r="C56" s="43">
        <v>1</v>
      </c>
      <c r="D56" s="42" t="s">
        <v>17</v>
      </c>
      <c r="E56" s="41"/>
      <c r="F56" s="40">
        <f>+C56*E56</f>
        <v>0</v>
      </c>
    </row>
    <row r="57" spans="1:6" x14ac:dyDescent="0.25">
      <c r="A57" s="50"/>
      <c r="B57" s="52" t="s">
        <v>31</v>
      </c>
      <c r="C57" s="48"/>
      <c r="D57" s="47"/>
      <c r="E57" s="51"/>
      <c r="F57" s="39">
        <f>SUBTOTAL(9,F58)</f>
        <v>0</v>
      </c>
    </row>
    <row r="58" spans="1:6" x14ac:dyDescent="0.25">
      <c r="A58" s="44">
        <f>A56+0.01</f>
        <v>0.43000000000000022</v>
      </c>
      <c r="B58" s="15" t="s">
        <v>30</v>
      </c>
      <c r="C58" s="43">
        <v>5</v>
      </c>
      <c r="D58" s="42" t="s">
        <v>17</v>
      </c>
      <c r="E58" s="41"/>
      <c r="F58" s="40">
        <f>+C58*E58</f>
        <v>0</v>
      </c>
    </row>
    <row r="59" spans="1:6" x14ac:dyDescent="0.25">
      <c r="A59" s="50"/>
      <c r="B59" s="52" t="s">
        <v>29</v>
      </c>
      <c r="C59" s="48"/>
      <c r="D59" s="47"/>
      <c r="E59" s="46"/>
      <c r="F59" s="39">
        <f>SUBTOTAL(9,F60:F75)</f>
        <v>0</v>
      </c>
    </row>
    <row r="60" spans="1:6" s="76" customFormat="1" x14ac:dyDescent="0.25">
      <c r="A60" s="44">
        <f>+A58+0.01</f>
        <v>0.44000000000000022</v>
      </c>
      <c r="B60" s="15" t="s">
        <v>92</v>
      </c>
      <c r="C60" s="43">
        <v>101</v>
      </c>
      <c r="D60" s="42" t="s">
        <v>23</v>
      </c>
      <c r="E60" s="41"/>
      <c r="F60" s="40">
        <f t="shared" ref="F60:F75" si="8">+C60*E60</f>
        <v>0</v>
      </c>
    </row>
    <row r="61" spans="1:6" x14ac:dyDescent="0.25">
      <c r="A61" s="44">
        <f>A60+0.01</f>
        <v>0.45000000000000023</v>
      </c>
      <c r="B61" s="15" t="s">
        <v>28</v>
      </c>
      <c r="C61" s="43">
        <v>51</v>
      </c>
      <c r="D61" s="42" t="s">
        <v>23</v>
      </c>
      <c r="E61" s="41"/>
      <c r="F61" s="40">
        <f t="shared" si="8"/>
        <v>0</v>
      </c>
    </row>
    <row r="62" spans="1:6" x14ac:dyDescent="0.25">
      <c r="A62" s="44">
        <f>A61+0.01</f>
        <v>0.46000000000000024</v>
      </c>
      <c r="B62" s="15" t="s">
        <v>27</v>
      </c>
      <c r="C62" s="43">
        <f>ROUNDUP((1.2*1.1)+(1*1.1)+(0.9*2.1),2)</f>
        <v>4.3099999999999996</v>
      </c>
      <c r="D62" s="42" t="s">
        <v>23</v>
      </c>
      <c r="E62" s="41"/>
      <c r="F62" s="40">
        <f t="shared" si="8"/>
        <v>0</v>
      </c>
    </row>
    <row r="63" spans="1:6" x14ac:dyDescent="0.25">
      <c r="A63" s="44">
        <f t="shared" ref="A63:A75" si="9">+A62+0.01</f>
        <v>0.47000000000000025</v>
      </c>
      <c r="B63" s="45" t="s">
        <v>26</v>
      </c>
      <c r="C63" s="43">
        <v>49</v>
      </c>
      <c r="D63" s="42" t="s">
        <v>23</v>
      </c>
      <c r="E63" s="41"/>
      <c r="F63" s="40">
        <f t="shared" si="8"/>
        <v>0</v>
      </c>
    </row>
    <row r="64" spans="1:6" x14ac:dyDescent="0.25">
      <c r="A64" s="44">
        <f t="shared" si="9"/>
        <v>0.48000000000000026</v>
      </c>
      <c r="B64" s="45" t="s">
        <v>25</v>
      </c>
      <c r="C64" s="43">
        <v>19.2</v>
      </c>
      <c r="D64" s="42" t="s">
        <v>23</v>
      </c>
      <c r="E64" s="41"/>
      <c r="F64" s="40">
        <f t="shared" si="8"/>
        <v>0</v>
      </c>
    </row>
    <row r="65" spans="1:6" x14ac:dyDescent="0.25">
      <c r="A65" s="44">
        <f t="shared" si="9"/>
        <v>0.49000000000000027</v>
      </c>
      <c r="B65" s="15" t="s">
        <v>24</v>
      </c>
      <c r="C65" s="43">
        <f>ROUNDUP((2.4+1.2)*(6.55+1.2+1.2),2)</f>
        <v>32.22</v>
      </c>
      <c r="D65" s="42" t="s">
        <v>23</v>
      </c>
      <c r="E65" s="41"/>
      <c r="F65" s="40">
        <f t="shared" si="8"/>
        <v>0</v>
      </c>
    </row>
    <row r="66" spans="1:6" x14ac:dyDescent="0.25">
      <c r="A66" s="44">
        <f t="shared" si="9"/>
        <v>0.50000000000000022</v>
      </c>
      <c r="B66" s="15" t="s">
        <v>91</v>
      </c>
      <c r="C66" s="43">
        <v>1</v>
      </c>
      <c r="D66" s="42" t="s">
        <v>17</v>
      </c>
      <c r="E66" s="41"/>
      <c r="F66" s="40">
        <f t="shared" si="8"/>
        <v>0</v>
      </c>
    </row>
    <row r="67" spans="1:6" x14ac:dyDescent="0.25">
      <c r="A67" s="44">
        <f t="shared" si="9"/>
        <v>0.51000000000000023</v>
      </c>
      <c r="B67" s="15" t="s">
        <v>22</v>
      </c>
      <c r="C67" s="43">
        <v>1</v>
      </c>
      <c r="D67" s="42" t="s">
        <v>17</v>
      </c>
      <c r="E67" s="41"/>
      <c r="F67" s="40">
        <f t="shared" si="8"/>
        <v>0</v>
      </c>
    </row>
    <row r="68" spans="1:6" x14ac:dyDescent="0.25">
      <c r="A68" s="44">
        <f t="shared" si="9"/>
        <v>0.52000000000000024</v>
      </c>
      <c r="B68" s="15" t="s">
        <v>71</v>
      </c>
      <c r="C68" s="43">
        <v>1</v>
      </c>
      <c r="D68" s="42" t="s">
        <v>17</v>
      </c>
      <c r="E68" s="41"/>
      <c r="F68" s="40">
        <f t="shared" si="8"/>
        <v>0</v>
      </c>
    </row>
    <row r="69" spans="1:6" x14ac:dyDescent="0.25">
      <c r="A69" s="44">
        <f t="shared" si="9"/>
        <v>0.53000000000000025</v>
      </c>
      <c r="B69" s="15" t="s">
        <v>90</v>
      </c>
      <c r="C69" s="43">
        <v>1</v>
      </c>
      <c r="D69" s="42" t="s">
        <v>17</v>
      </c>
      <c r="E69" s="41"/>
      <c r="F69" s="40">
        <f t="shared" si="8"/>
        <v>0</v>
      </c>
    </row>
    <row r="70" spans="1:6" x14ac:dyDescent="0.25">
      <c r="A70" s="44">
        <f t="shared" si="9"/>
        <v>0.54000000000000026</v>
      </c>
      <c r="B70" s="15" t="s">
        <v>21</v>
      </c>
      <c r="C70" s="43">
        <v>1</v>
      </c>
      <c r="D70" s="42" t="s">
        <v>17</v>
      </c>
      <c r="E70" s="41"/>
      <c r="F70" s="40">
        <f t="shared" si="8"/>
        <v>0</v>
      </c>
    </row>
    <row r="71" spans="1:6" x14ac:dyDescent="0.25">
      <c r="A71" s="44">
        <f t="shared" si="9"/>
        <v>0.55000000000000027</v>
      </c>
      <c r="B71" s="15" t="s">
        <v>20</v>
      </c>
      <c r="C71" s="43">
        <v>1</v>
      </c>
      <c r="D71" s="42" t="s">
        <v>17</v>
      </c>
      <c r="E71" s="41"/>
      <c r="F71" s="40">
        <f t="shared" si="8"/>
        <v>0</v>
      </c>
    </row>
    <row r="72" spans="1:6" x14ac:dyDescent="0.25">
      <c r="A72" s="44">
        <f t="shared" si="9"/>
        <v>0.56000000000000028</v>
      </c>
      <c r="B72" s="15" t="s">
        <v>19</v>
      </c>
      <c r="C72" s="43">
        <v>1</v>
      </c>
      <c r="D72" s="42" t="s">
        <v>17</v>
      </c>
      <c r="E72" s="41"/>
      <c r="F72" s="40">
        <f t="shared" si="8"/>
        <v>0</v>
      </c>
    </row>
    <row r="73" spans="1:6" x14ac:dyDescent="0.25">
      <c r="A73" s="44">
        <f t="shared" si="9"/>
        <v>0.57000000000000028</v>
      </c>
      <c r="B73" s="15" t="s">
        <v>18</v>
      </c>
      <c r="C73" s="43">
        <v>1</v>
      </c>
      <c r="D73" s="42" t="s">
        <v>17</v>
      </c>
      <c r="E73" s="41"/>
      <c r="F73" s="40">
        <f t="shared" si="8"/>
        <v>0</v>
      </c>
    </row>
    <row r="74" spans="1:6" x14ac:dyDescent="0.25">
      <c r="A74" s="44">
        <f t="shared" si="9"/>
        <v>0.58000000000000029</v>
      </c>
      <c r="B74" s="15" t="s">
        <v>16</v>
      </c>
      <c r="C74" s="43">
        <v>4.3</v>
      </c>
      <c r="D74" s="42" t="s">
        <v>15</v>
      </c>
      <c r="E74" s="41"/>
      <c r="F74" s="40">
        <f t="shared" si="8"/>
        <v>0</v>
      </c>
    </row>
    <row r="75" spans="1:6" x14ac:dyDescent="0.25">
      <c r="A75" s="44">
        <f t="shared" si="9"/>
        <v>0.5900000000000003</v>
      </c>
      <c r="B75" s="15" t="s">
        <v>14</v>
      </c>
      <c r="C75" s="43">
        <v>1</v>
      </c>
      <c r="D75" s="42" t="s">
        <v>13</v>
      </c>
      <c r="E75" s="41"/>
      <c r="F75" s="40">
        <f t="shared" si="8"/>
        <v>0</v>
      </c>
    </row>
    <row r="76" spans="1:6" x14ac:dyDescent="0.25">
      <c r="A76" s="75"/>
      <c r="B76" s="74"/>
      <c r="C76" s="73"/>
      <c r="D76" s="72"/>
      <c r="E76" s="41"/>
      <c r="F76" s="71"/>
    </row>
    <row r="77" spans="1:6" ht="15.75" x14ac:dyDescent="0.25">
      <c r="A77" s="27"/>
      <c r="B77" s="26" t="s">
        <v>12</v>
      </c>
      <c r="C77" s="25"/>
      <c r="D77" s="24"/>
      <c r="E77" s="23"/>
      <c r="F77" s="39">
        <f>SUBTOTAL(9,F8:F75)</f>
        <v>0</v>
      </c>
    </row>
    <row r="78" spans="1:6" ht="10.5" customHeight="1" x14ac:dyDescent="0.25">
      <c r="A78" s="16"/>
      <c r="B78" s="31"/>
      <c r="C78" s="38"/>
      <c r="D78" s="31"/>
      <c r="E78" s="37"/>
      <c r="F78" s="12"/>
    </row>
    <row r="79" spans="1:6" x14ac:dyDescent="0.25">
      <c r="A79" s="16"/>
      <c r="B79" s="36" t="s">
        <v>11</v>
      </c>
      <c r="C79" s="35"/>
      <c r="D79" s="31"/>
      <c r="E79" s="34"/>
      <c r="F79" s="12"/>
    </row>
    <row r="80" spans="1:6" x14ac:dyDescent="0.25">
      <c r="A80" s="16"/>
      <c r="B80" s="15" t="s">
        <v>10</v>
      </c>
      <c r="C80" s="14">
        <v>0.1</v>
      </c>
      <c r="D80" s="13" t="s">
        <v>1</v>
      </c>
      <c r="E80" s="33">
        <f t="shared" ref="E80:E85" si="10">+$F$77*C80</f>
        <v>0</v>
      </c>
      <c r="F80" s="32"/>
    </row>
    <row r="81" spans="1:6" x14ac:dyDescent="0.25">
      <c r="A81" s="16"/>
      <c r="B81" s="15" t="s">
        <v>9</v>
      </c>
      <c r="C81" s="14">
        <v>2.5000000000000001E-2</v>
      </c>
      <c r="D81" s="13" t="s">
        <v>1</v>
      </c>
      <c r="E81" s="33">
        <f t="shared" si="10"/>
        <v>0</v>
      </c>
      <c r="F81" s="32"/>
    </row>
    <row r="82" spans="1:6" x14ac:dyDescent="0.25">
      <c r="A82" s="16"/>
      <c r="B82" s="15" t="s">
        <v>8</v>
      </c>
      <c r="C82" s="14">
        <v>4.6399999999999997E-2</v>
      </c>
      <c r="D82" s="13" t="s">
        <v>1</v>
      </c>
      <c r="E82" s="33">
        <f t="shared" si="10"/>
        <v>0</v>
      </c>
      <c r="F82" s="32"/>
    </row>
    <row r="83" spans="1:6" x14ac:dyDescent="0.25">
      <c r="A83" s="16"/>
      <c r="B83" s="15" t="s">
        <v>7</v>
      </c>
      <c r="C83" s="14">
        <v>0.01</v>
      </c>
      <c r="D83" s="13" t="s">
        <v>1</v>
      </c>
      <c r="E83" s="33">
        <f t="shared" si="10"/>
        <v>0</v>
      </c>
      <c r="F83" s="32"/>
    </row>
    <row r="84" spans="1:6" x14ac:dyDescent="0.25">
      <c r="A84" s="16"/>
      <c r="B84" s="15" t="s">
        <v>6</v>
      </c>
      <c r="C84" s="14">
        <v>0.05</v>
      </c>
      <c r="D84" s="13" t="s">
        <v>1</v>
      </c>
      <c r="E84" s="33">
        <f t="shared" si="10"/>
        <v>0</v>
      </c>
      <c r="F84" s="32"/>
    </row>
    <row r="85" spans="1:6" x14ac:dyDescent="0.25">
      <c r="A85" s="16"/>
      <c r="B85" s="15" t="s">
        <v>5</v>
      </c>
      <c r="C85" s="14">
        <v>1E-3</v>
      </c>
      <c r="D85" s="13" t="s">
        <v>1</v>
      </c>
      <c r="E85" s="33">
        <f t="shared" si="10"/>
        <v>0</v>
      </c>
      <c r="F85" s="32"/>
    </row>
    <row r="86" spans="1:6" x14ac:dyDescent="0.25">
      <c r="A86" s="16"/>
      <c r="B86" s="15" t="s">
        <v>4</v>
      </c>
      <c r="C86" s="14">
        <v>0.18</v>
      </c>
      <c r="D86" s="33">
        <f>+E80</f>
        <v>0</v>
      </c>
      <c r="E86" s="33">
        <f>+C86*D86</f>
        <v>0</v>
      </c>
      <c r="F86" s="32"/>
    </row>
    <row r="87" spans="1:6" ht="9.75" customHeight="1" x14ac:dyDescent="0.25">
      <c r="A87" s="16"/>
      <c r="B87" s="31"/>
      <c r="C87" s="30"/>
      <c r="D87" s="29"/>
      <c r="E87" s="28"/>
      <c r="F87" s="12"/>
    </row>
    <row r="88" spans="1:6" ht="15.75" x14ac:dyDescent="0.25">
      <c r="A88" s="27"/>
      <c r="B88" s="26" t="s">
        <v>3</v>
      </c>
      <c r="C88" s="25"/>
      <c r="D88" s="24"/>
      <c r="E88" s="23"/>
      <c r="F88" s="22">
        <f>+F77+SUM(E80:E86)</f>
        <v>0</v>
      </c>
    </row>
    <row r="89" spans="1:6" ht="8.25" customHeight="1" x14ac:dyDescent="0.25">
      <c r="A89" s="16"/>
      <c r="B89" s="21"/>
      <c r="C89" s="20"/>
      <c r="D89" s="19"/>
      <c r="E89" s="18"/>
      <c r="F89" s="17"/>
    </row>
    <row r="90" spans="1:6" x14ac:dyDescent="0.25">
      <c r="A90" s="16"/>
      <c r="B90" s="15" t="s">
        <v>2</v>
      </c>
      <c r="C90" s="14">
        <v>0.05</v>
      </c>
      <c r="D90" s="13" t="s">
        <v>1</v>
      </c>
      <c r="E90" s="33">
        <f>+F77*C90</f>
        <v>0</v>
      </c>
      <c r="F90" s="12"/>
    </row>
    <row r="91" spans="1:6" x14ac:dyDescent="0.25">
      <c r="A91" s="11"/>
      <c r="B91" s="10"/>
      <c r="C91" s="8"/>
      <c r="D91" s="9"/>
      <c r="E91" s="8"/>
      <c r="F91" s="7"/>
    </row>
    <row r="92" spans="1:6" ht="15.75" x14ac:dyDescent="0.25">
      <c r="A92" s="6"/>
      <c r="B92" s="5" t="s">
        <v>0</v>
      </c>
      <c r="C92" s="3"/>
      <c r="D92" s="4"/>
      <c r="E92" s="3"/>
      <c r="F92" s="2">
        <f>+F88+E90</f>
        <v>0</v>
      </c>
    </row>
  </sheetData>
  <mergeCells count="1">
    <mergeCell ref="A5:F5"/>
  </mergeCells>
  <pageMargins left="0.7" right="0.7" top="0.75" bottom="0.75" header="0.3" footer="0.3"/>
  <pageSetup paperSize="9" scale="54" fitToHeight="0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86"/>
  <sheetViews>
    <sheetView tabSelected="1" view="pageBreakPreview" topLeftCell="A14" zoomScaleSheetLayoutView="100" workbookViewId="0">
      <selection activeCell="F71" sqref="F71"/>
    </sheetView>
  </sheetViews>
  <sheetFormatPr baseColWidth="10" defaultColWidth="11.42578125" defaultRowHeight="15" x14ac:dyDescent="0.25"/>
  <cols>
    <col min="1" max="1" width="9.7109375" customWidth="1"/>
    <col min="2" max="2" width="87.42578125" customWidth="1"/>
    <col min="3" max="3" width="10.7109375" bestFit="1" customWidth="1"/>
    <col min="4" max="4" width="11.42578125" style="1" customWidth="1"/>
    <col min="5" max="5" width="19.28515625" customWidth="1"/>
    <col min="6" max="6" width="22" bestFit="1" customWidth="1"/>
  </cols>
  <sheetData>
    <row r="5" spans="1:6" ht="40.5" customHeight="1" x14ac:dyDescent="0.25">
      <c r="A5" s="78" t="s">
        <v>70</v>
      </c>
      <c r="B5" s="78"/>
      <c r="C5" s="78"/>
      <c r="D5" s="78"/>
      <c r="E5" s="78"/>
      <c r="F5" s="78"/>
    </row>
    <row r="6" spans="1:6" ht="18" x14ac:dyDescent="0.25">
      <c r="A6" s="85"/>
      <c r="B6" s="84"/>
      <c r="C6" s="83"/>
      <c r="D6" s="83"/>
      <c r="E6" s="82"/>
      <c r="F6" s="82"/>
    </row>
    <row r="7" spans="1:6" ht="15.75" thickBot="1" x14ac:dyDescent="0.3">
      <c r="A7" s="67"/>
      <c r="B7" s="66" t="s">
        <v>130</v>
      </c>
      <c r="C7" s="65"/>
      <c r="D7" s="65"/>
      <c r="E7" s="64"/>
      <c r="F7" s="64"/>
    </row>
    <row r="8" spans="1:6" x14ac:dyDescent="0.25">
      <c r="A8" s="63" t="s">
        <v>69</v>
      </c>
      <c r="B8" s="62" t="s">
        <v>68</v>
      </c>
      <c r="C8" s="62" t="s">
        <v>67</v>
      </c>
      <c r="D8" s="62" t="s">
        <v>66</v>
      </c>
      <c r="E8" s="62" t="s">
        <v>65</v>
      </c>
      <c r="F8" s="61" t="s">
        <v>64</v>
      </c>
    </row>
    <row r="9" spans="1:6" x14ac:dyDescent="0.25">
      <c r="A9" s="60"/>
      <c r="B9" s="49" t="s">
        <v>63</v>
      </c>
      <c r="C9" s="55"/>
      <c r="D9" s="54"/>
      <c r="E9" s="51"/>
      <c r="F9" s="39">
        <f>SUBTOTAL(9,F10:F19)</f>
        <v>0</v>
      </c>
    </row>
    <row r="10" spans="1:6" x14ac:dyDescent="0.25">
      <c r="A10" s="44">
        <v>0.01</v>
      </c>
      <c r="B10" s="15" t="s">
        <v>129</v>
      </c>
      <c r="C10" s="43">
        <v>1</v>
      </c>
      <c r="D10" s="42" t="s">
        <v>17</v>
      </c>
      <c r="E10" s="41"/>
      <c r="F10" s="40">
        <f>+C10*E10</f>
        <v>0</v>
      </c>
    </row>
    <row r="11" spans="1:6" x14ac:dyDescent="0.25">
      <c r="A11" s="44">
        <f>A10+0.01</f>
        <v>0.02</v>
      </c>
      <c r="B11" s="15" t="s">
        <v>128</v>
      </c>
      <c r="C11" s="43">
        <v>1</v>
      </c>
      <c r="D11" s="42" t="s">
        <v>17</v>
      </c>
      <c r="E11" s="41"/>
      <c r="F11" s="40">
        <f>+C11*E11</f>
        <v>0</v>
      </c>
    </row>
    <row r="12" spans="1:6" x14ac:dyDescent="0.25">
      <c r="A12" s="44">
        <f>A11+0.01</f>
        <v>0.03</v>
      </c>
      <c r="B12" s="15" t="s">
        <v>127</v>
      </c>
      <c r="C12" s="43">
        <v>1</v>
      </c>
      <c r="D12" s="42" t="s">
        <v>17</v>
      </c>
      <c r="E12" s="41"/>
      <c r="F12" s="40">
        <f>+C12*E12</f>
        <v>0</v>
      </c>
    </row>
    <row r="13" spans="1:6" x14ac:dyDescent="0.25">
      <c r="A13" s="44">
        <f>A12+0.01</f>
        <v>0.04</v>
      </c>
      <c r="B13" s="15" t="s">
        <v>126</v>
      </c>
      <c r="C13" s="43">
        <f>ROUNDUP(0.9*2.12,2)</f>
        <v>1.91</v>
      </c>
      <c r="D13" s="42" t="s">
        <v>23</v>
      </c>
      <c r="E13" s="41"/>
      <c r="F13" s="40">
        <f>+C13*E13</f>
        <v>0</v>
      </c>
    </row>
    <row r="14" spans="1:6" x14ac:dyDescent="0.25">
      <c r="A14" s="44">
        <f>A13+0.01</f>
        <v>0.05</v>
      </c>
      <c r="B14" s="15" t="s">
        <v>125</v>
      </c>
      <c r="C14" s="59">
        <f>ROUNDUP(C13*2,2)</f>
        <v>3.82</v>
      </c>
      <c r="D14" s="42" t="s">
        <v>23</v>
      </c>
      <c r="E14" s="41"/>
      <c r="F14" s="40">
        <f>+C14*E14</f>
        <v>0</v>
      </c>
    </row>
    <row r="15" spans="1:6" x14ac:dyDescent="0.25">
      <c r="A15" s="44">
        <f>A14+0.01</f>
        <v>6.0000000000000005E-2</v>
      </c>
      <c r="B15" s="15" t="s">
        <v>124</v>
      </c>
      <c r="C15" s="43">
        <f>ROUNDUP(1*1.02,2)</f>
        <v>1.02</v>
      </c>
      <c r="D15" s="42" t="s">
        <v>23</v>
      </c>
      <c r="E15" s="41"/>
      <c r="F15" s="40">
        <f>+C15*E15</f>
        <v>0</v>
      </c>
    </row>
    <row r="16" spans="1:6" x14ac:dyDescent="0.25">
      <c r="A16" s="44">
        <f>A15+0.01</f>
        <v>7.0000000000000007E-2</v>
      </c>
      <c r="B16" s="15" t="s">
        <v>110</v>
      </c>
      <c r="C16" s="43">
        <f>ROUNDUP(1.1*0.2*0.15,2)</f>
        <v>0.04</v>
      </c>
      <c r="D16" s="42" t="s">
        <v>62</v>
      </c>
      <c r="E16" s="41"/>
      <c r="F16" s="40">
        <f>+C16*E16</f>
        <v>0</v>
      </c>
    </row>
    <row r="17" spans="1:6" x14ac:dyDescent="0.25">
      <c r="A17" s="44">
        <f>A16+0.01</f>
        <v>0.08</v>
      </c>
      <c r="B17" s="15" t="s">
        <v>123</v>
      </c>
      <c r="C17" s="59">
        <f>ROUNDUP(0.9*1.02,2)</f>
        <v>0.92</v>
      </c>
      <c r="D17" s="42" t="s">
        <v>23</v>
      </c>
      <c r="E17" s="41"/>
      <c r="F17" s="40">
        <f>+C17*E17</f>
        <v>0</v>
      </c>
    </row>
    <row r="18" spans="1:6" x14ac:dyDescent="0.25">
      <c r="A18" s="44">
        <f>A17+0.01</f>
        <v>0.09</v>
      </c>
      <c r="B18" s="15" t="s">
        <v>122</v>
      </c>
      <c r="C18" s="43">
        <f>ROUNDUP(1*0.2,2)</f>
        <v>0.2</v>
      </c>
      <c r="D18" s="42" t="s">
        <v>23</v>
      </c>
      <c r="E18" s="41"/>
      <c r="F18" s="40">
        <f>+C18*E18</f>
        <v>0</v>
      </c>
    </row>
    <row r="19" spans="1:6" x14ac:dyDescent="0.25">
      <c r="A19" s="44">
        <f>A18+0.01</f>
        <v>9.9999999999999992E-2</v>
      </c>
      <c r="B19" s="15" t="s">
        <v>121</v>
      </c>
      <c r="C19" s="43">
        <f>ROUNDUP(3.34*1.43,2)</f>
        <v>4.7799999999999994</v>
      </c>
      <c r="D19" s="42" t="s">
        <v>23</v>
      </c>
      <c r="E19" s="41"/>
      <c r="F19" s="40">
        <f>+C19*E19</f>
        <v>0</v>
      </c>
    </row>
    <row r="20" spans="1:6" x14ac:dyDescent="0.25">
      <c r="A20" s="50"/>
      <c r="B20" s="52" t="s">
        <v>61</v>
      </c>
      <c r="C20" s="57"/>
      <c r="D20" s="56"/>
      <c r="E20" s="51"/>
      <c r="F20" s="39">
        <f>SUBTOTAL(9,F21)</f>
        <v>0</v>
      </c>
    </row>
    <row r="21" spans="1:6" x14ac:dyDescent="0.25">
      <c r="A21" s="44">
        <f>A19+0.01</f>
        <v>0.10999999999999999</v>
      </c>
      <c r="B21" s="15" t="s">
        <v>120</v>
      </c>
      <c r="C21" s="43">
        <f>ROUNDUP(0.9*2,2)</f>
        <v>1.8</v>
      </c>
      <c r="D21" s="42" t="s">
        <v>15</v>
      </c>
      <c r="E21" s="41"/>
      <c r="F21" s="40">
        <f>+C21*E21</f>
        <v>0</v>
      </c>
    </row>
    <row r="22" spans="1:6" x14ac:dyDescent="0.25">
      <c r="A22" s="50"/>
      <c r="B22" s="52" t="s">
        <v>119</v>
      </c>
      <c r="C22" s="55"/>
      <c r="D22" s="54"/>
      <c r="E22" s="51"/>
      <c r="F22" s="39">
        <f>SUBTOTAL(9,F23)</f>
        <v>0</v>
      </c>
    </row>
    <row r="23" spans="1:6" x14ac:dyDescent="0.25">
      <c r="A23" s="44">
        <f>+A21+0.01</f>
        <v>0.11999999999999998</v>
      </c>
      <c r="B23" s="15" t="s">
        <v>118</v>
      </c>
      <c r="C23" s="43">
        <v>1</v>
      </c>
      <c r="D23" s="42" t="s">
        <v>17</v>
      </c>
      <c r="E23" s="41"/>
      <c r="F23" s="40">
        <f>+C23*E23</f>
        <v>0</v>
      </c>
    </row>
    <row r="24" spans="1:6" x14ac:dyDescent="0.25">
      <c r="A24" s="50"/>
      <c r="B24" s="49" t="s">
        <v>59</v>
      </c>
      <c r="C24" s="48"/>
      <c r="D24" s="47"/>
      <c r="E24" s="51"/>
      <c r="F24" s="39">
        <f>SUBTOTAL(9,F25:F29)</f>
        <v>0</v>
      </c>
    </row>
    <row r="25" spans="1:6" x14ac:dyDescent="0.25">
      <c r="A25" s="44">
        <f>A23+0.01</f>
        <v>0.12999999999999998</v>
      </c>
      <c r="B25" s="15" t="s">
        <v>58</v>
      </c>
      <c r="C25" s="43">
        <v>1</v>
      </c>
      <c r="D25" s="42" t="s">
        <v>17</v>
      </c>
      <c r="E25" s="41"/>
      <c r="F25" s="40">
        <f>+C25*E25</f>
        <v>0</v>
      </c>
    </row>
    <row r="26" spans="1:6" x14ac:dyDescent="0.25">
      <c r="A26" s="44">
        <f>+A25+0.01</f>
        <v>0.13999999999999999</v>
      </c>
      <c r="B26" s="45" t="s">
        <v>57</v>
      </c>
      <c r="C26" s="43">
        <v>2</v>
      </c>
      <c r="D26" s="42" t="s">
        <v>17</v>
      </c>
      <c r="E26" s="41"/>
      <c r="F26" s="40">
        <f>+C26*E26</f>
        <v>0</v>
      </c>
    </row>
    <row r="27" spans="1:6" x14ac:dyDescent="0.25">
      <c r="A27" s="44">
        <f>+A26+0.01</f>
        <v>0.15</v>
      </c>
      <c r="B27" s="15" t="s">
        <v>55</v>
      </c>
      <c r="C27" s="43">
        <v>1</v>
      </c>
      <c r="D27" s="42" t="s">
        <v>17</v>
      </c>
      <c r="E27" s="41"/>
      <c r="F27" s="40">
        <f>+C27*E27</f>
        <v>0</v>
      </c>
    </row>
    <row r="28" spans="1:6" x14ac:dyDescent="0.25">
      <c r="A28" s="44">
        <f>+A27+0.01</f>
        <v>0.16</v>
      </c>
      <c r="B28" s="15" t="s">
        <v>54</v>
      </c>
      <c r="C28" s="43">
        <v>1</v>
      </c>
      <c r="D28" s="42" t="s">
        <v>17</v>
      </c>
      <c r="E28" s="41"/>
      <c r="F28" s="40">
        <f>+C28*E28</f>
        <v>0</v>
      </c>
    </row>
    <row r="29" spans="1:6" ht="30" x14ac:dyDescent="0.25">
      <c r="A29" s="44">
        <f>+A28+0.01</f>
        <v>0.17</v>
      </c>
      <c r="B29" s="58" t="s">
        <v>117</v>
      </c>
      <c r="C29" s="43">
        <v>1</v>
      </c>
      <c r="D29" s="42" t="s">
        <v>13</v>
      </c>
      <c r="E29" s="41"/>
      <c r="F29" s="40">
        <f>+C29*E29</f>
        <v>0</v>
      </c>
    </row>
    <row r="30" spans="1:6" x14ac:dyDescent="0.25">
      <c r="A30" s="50"/>
      <c r="B30" s="53" t="s">
        <v>53</v>
      </c>
      <c r="C30" s="48"/>
      <c r="D30" s="47"/>
      <c r="E30" s="51"/>
      <c r="F30" s="39">
        <f>SUBTOTAL(9,F31:F39)</f>
        <v>0</v>
      </c>
    </row>
    <row r="31" spans="1:6" x14ac:dyDescent="0.25">
      <c r="A31" s="44">
        <f>A29+0.01</f>
        <v>0.18000000000000002</v>
      </c>
      <c r="B31" s="15" t="s">
        <v>52</v>
      </c>
      <c r="C31" s="43">
        <v>1</v>
      </c>
      <c r="D31" s="42" t="s">
        <v>17</v>
      </c>
      <c r="E31" s="41"/>
      <c r="F31" s="40">
        <f>+C31*E31</f>
        <v>0</v>
      </c>
    </row>
    <row r="32" spans="1:6" x14ac:dyDescent="0.25">
      <c r="A32" s="44">
        <f>+A31+0.01</f>
        <v>0.19000000000000003</v>
      </c>
      <c r="B32" s="15" t="s">
        <v>51</v>
      </c>
      <c r="C32" s="43">
        <v>2</v>
      </c>
      <c r="D32" s="42" t="s">
        <v>17</v>
      </c>
      <c r="E32" s="41"/>
      <c r="F32" s="40">
        <f>+C32*E32</f>
        <v>0</v>
      </c>
    </row>
    <row r="33" spans="1:6" x14ac:dyDescent="0.25">
      <c r="A33" s="44">
        <f>+A32+0.01</f>
        <v>0.20000000000000004</v>
      </c>
      <c r="B33" s="15" t="s">
        <v>50</v>
      </c>
      <c r="C33" s="43">
        <v>25</v>
      </c>
      <c r="D33" s="42" t="s">
        <v>45</v>
      </c>
      <c r="E33" s="41"/>
      <c r="F33" s="40">
        <f>+C33*E33</f>
        <v>0</v>
      </c>
    </row>
    <row r="34" spans="1:6" x14ac:dyDescent="0.25">
      <c r="A34" s="44">
        <f>+A33+0.01</f>
        <v>0.21000000000000005</v>
      </c>
      <c r="B34" s="15" t="s">
        <v>49</v>
      </c>
      <c r="C34" s="43">
        <v>25</v>
      </c>
      <c r="D34" s="42" t="s">
        <v>45</v>
      </c>
      <c r="E34" s="41"/>
      <c r="F34" s="40">
        <f>+C34*E34</f>
        <v>0</v>
      </c>
    </row>
    <row r="35" spans="1:6" x14ac:dyDescent="0.25">
      <c r="A35" s="44">
        <f>+A34+0.01</f>
        <v>0.22000000000000006</v>
      </c>
      <c r="B35" s="15" t="s">
        <v>48</v>
      </c>
      <c r="C35" s="43">
        <v>3</v>
      </c>
      <c r="D35" s="42" t="s">
        <v>17</v>
      </c>
      <c r="E35" s="41"/>
      <c r="F35" s="40">
        <f>+C35*E35</f>
        <v>0</v>
      </c>
    </row>
    <row r="36" spans="1:6" x14ac:dyDescent="0.25">
      <c r="A36" s="44">
        <f>+A35+0.01</f>
        <v>0.23000000000000007</v>
      </c>
      <c r="B36" s="15" t="s">
        <v>47</v>
      </c>
      <c r="C36" s="43">
        <v>3</v>
      </c>
      <c r="D36" s="42" t="s">
        <v>17</v>
      </c>
      <c r="E36" s="41"/>
      <c r="F36" s="40">
        <f>+C36*E36</f>
        <v>0</v>
      </c>
    </row>
    <row r="37" spans="1:6" x14ac:dyDescent="0.25">
      <c r="A37" s="44">
        <f>+A36+0.01</f>
        <v>0.24000000000000007</v>
      </c>
      <c r="B37" s="15" t="s">
        <v>46</v>
      </c>
      <c r="C37" s="43">
        <f>+C33+C34</f>
        <v>50</v>
      </c>
      <c r="D37" s="42" t="s">
        <v>45</v>
      </c>
      <c r="E37" s="41"/>
      <c r="F37" s="40">
        <f>+C37*E37</f>
        <v>0</v>
      </c>
    </row>
    <row r="38" spans="1:6" x14ac:dyDescent="0.25">
      <c r="A38" s="44">
        <f>+A37+0.01</f>
        <v>0.25000000000000006</v>
      </c>
      <c r="B38" s="15" t="s">
        <v>44</v>
      </c>
      <c r="C38" s="43">
        <v>2</v>
      </c>
      <c r="D38" s="42" t="s">
        <v>17</v>
      </c>
      <c r="E38" s="41"/>
      <c r="F38" s="40">
        <f>+C38*E38</f>
        <v>0</v>
      </c>
    </row>
    <row r="39" spans="1:6" x14ac:dyDescent="0.25">
      <c r="A39" s="44">
        <f>+A38+0.01</f>
        <v>0.26000000000000006</v>
      </c>
      <c r="B39" s="15" t="s">
        <v>43</v>
      </c>
      <c r="C39" s="43">
        <v>1</v>
      </c>
      <c r="D39" s="42" t="s">
        <v>17</v>
      </c>
      <c r="E39" s="41"/>
      <c r="F39" s="40">
        <f>+C39*E39</f>
        <v>0</v>
      </c>
    </row>
    <row r="40" spans="1:6" x14ac:dyDescent="0.25">
      <c r="A40" s="50"/>
      <c r="B40" s="53" t="s">
        <v>42</v>
      </c>
      <c r="C40" s="48"/>
      <c r="D40" s="47"/>
      <c r="E40" s="51"/>
      <c r="F40" s="39">
        <f>SUBTOTAL(9,F41:F43)</f>
        <v>0</v>
      </c>
    </row>
    <row r="41" spans="1:6" x14ac:dyDescent="0.25">
      <c r="A41" s="44">
        <f>A39+0.01</f>
        <v>0.27000000000000007</v>
      </c>
      <c r="B41" s="15" t="s">
        <v>41</v>
      </c>
      <c r="C41" s="43">
        <v>1</v>
      </c>
      <c r="D41" s="42" t="s">
        <v>17</v>
      </c>
      <c r="E41" s="41"/>
      <c r="F41" s="40">
        <f>+C41*E41</f>
        <v>0</v>
      </c>
    </row>
    <row r="42" spans="1:6" x14ac:dyDescent="0.25">
      <c r="A42" s="44">
        <f>+A41+0.01</f>
        <v>0.28000000000000008</v>
      </c>
      <c r="B42" s="15" t="s">
        <v>40</v>
      </c>
      <c r="C42" s="43">
        <v>2</v>
      </c>
      <c r="D42" s="42" t="s">
        <v>17</v>
      </c>
      <c r="E42" s="41"/>
      <c r="F42" s="40">
        <f>+C42*E42</f>
        <v>0</v>
      </c>
    </row>
    <row r="43" spans="1:6" x14ac:dyDescent="0.25">
      <c r="A43" s="44">
        <f>+A42+0.01</f>
        <v>0.29000000000000009</v>
      </c>
      <c r="B43" s="15" t="s">
        <v>39</v>
      </c>
      <c r="C43" s="43">
        <v>1</v>
      </c>
      <c r="D43" s="42" t="s">
        <v>17</v>
      </c>
      <c r="E43" s="41"/>
      <c r="F43" s="40">
        <f>+C43*E43</f>
        <v>0</v>
      </c>
    </row>
    <row r="44" spans="1:6" x14ac:dyDescent="0.25">
      <c r="A44" s="50"/>
      <c r="B44" s="49" t="s">
        <v>38</v>
      </c>
      <c r="C44" s="48"/>
      <c r="D44" s="47"/>
      <c r="E44" s="51"/>
      <c r="F44" s="39">
        <f>SUBTOTAL(9,F45:F50)</f>
        <v>0</v>
      </c>
    </row>
    <row r="45" spans="1:6" x14ac:dyDescent="0.25">
      <c r="A45" s="44">
        <f>+A43+0.01</f>
        <v>0.3000000000000001</v>
      </c>
      <c r="B45" s="15" t="s">
        <v>79</v>
      </c>
      <c r="C45" s="43">
        <v>2</v>
      </c>
      <c r="D45" s="42" t="s">
        <v>17</v>
      </c>
      <c r="E45" s="41"/>
      <c r="F45" s="40">
        <f>+C45*E45</f>
        <v>0</v>
      </c>
    </row>
    <row r="46" spans="1:6" x14ac:dyDescent="0.25">
      <c r="A46" s="44">
        <f>+A45+0.01</f>
        <v>0.31000000000000011</v>
      </c>
      <c r="B46" s="15" t="s">
        <v>116</v>
      </c>
      <c r="C46" s="43">
        <v>1</v>
      </c>
      <c r="D46" s="42" t="s">
        <v>17</v>
      </c>
      <c r="E46" s="41"/>
      <c r="F46" s="40">
        <f>+C46*E46</f>
        <v>0</v>
      </c>
    </row>
    <row r="47" spans="1:6" x14ac:dyDescent="0.25">
      <c r="A47" s="44">
        <f>+A46+0.01</f>
        <v>0.32000000000000012</v>
      </c>
      <c r="B47" s="15" t="s">
        <v>77</v>
      </c>
      <c r="C47" s="43">
        <v>1</v>
      </c>
      <c r="D47" s="42" t="s">
        <v>17</v>
      </c>
      <c r="E47" s="41"/>
      <c r="F47" s="40">
        <f>+C47*E47</f>
        <v>0</v>
      </c>
    </row>
    <row r="48" spans="1:6" x14ac:dyDescent="0.25">
      <c r="A48" s="44">
        <f>+A47+0.01</f>
        <v>0.33000000000000013</v>
      </c>
      <c r="B48" s="15" t="s">
        <v>36</v>
      </c>
      <c r="C48" s="43">
        <v>1</v>
      </c>
      <c r="D48" s="42" t="s">
        <v>17</v>
      </c>
      <c r="E48" s="41"/>
      <c r="F48" s="40">
        <f>+C48*E48</f>
        <v>0</v>
      </c>
    </row>
    <row r="49" spans="1:6" x14ac:dyDescent="0.25">
      <c r="A49" s="44">
        <f>+A48+0.01</f>
        <v>0.34000000000000014</v>
      </c>
      <c r="B49" s="15" t="s">
        <v>35</v>
      </c>
      <c r="C49" s="43">
        <f>ROUNDUP((1*2+1.02*2)*2,2)</f>
        <v>8.08</v>
      </c>
      <c r="D49" s="42" t="s">
        <v>15</v>
      </c>
      <c r="E49" s="41"/>
      <c r="F49" s="40">
        <f>+C49*E49</f>
        <v>0</v>
      </c>
    </row>
    <row r="50" spans="1:6" x14ac:dyDescent="0.25">
      <c r="A50" s="44">
        <f>+A49+0.01</f>
        <v>0.35000000000000014</v>
      </c>
      <c r="B50" s="15" t="s">
        <v>34</v>
      </c>
      <c r="C50" s="43">
        <v>1</v>
      </c>
      <c r="D50" s="42" t="s">
        <v>17</v>
      </c>
      <c r="E50" s="41"/>
      <c r="F50" s="40">
        <f>+C50*E50</f>
        <v>0</v>
      </c>
    </row>
    <row r="51" spans="1:6" x14ac:dyDescent="0.25">
      <c r="A51" s="50"/>
      <c r="B51" s="49" t="s">
        <v>33</v>
      </c>
      <c r="C51" s="48"/>
      <c r="D51" s="47"/>
      <c r="E51" s="46"/>
      <c r="F51" s="39">
        <f>SUBTOTAL(9,F52)</f>
        <v>0</v>
      </c>
    </row>
    <row r="52" spans="1:6" x14ac:dyDescent="0.25">
      <c r="A52" s="44">
        <f>A50+0.01</f>
        <v>0.36000000000000015</v>
      </c>
      <c r="B52" s="15" t="s">
        <v>32</v>
      </c>
      <c r="C52" s="43">
        <v>1</v>
      </c>
      <c r="D52" s="42" t="s">
        <v>17</v>
      </c>
      <c r="E52" s="41"/>
      <c r="F52" s="40">
        <f>+C52*E52</f>
        <v>0</v>
      </c>
    </row>
    <row r="53" spans="1:6" x14ac:dyDescent="0.25">
      <c r="A53" s="50"/>
      <c r="B53" s="52" t="s">
        <v>31</v>
      </c>
      <c r="C53" s="48"/>
      <c r="D53" s="47"/>
      <c r="E53" s="51"/>
      <c r="F53" s="39">
        <f>SUBTOTAL(9,F54)</f>
        <v>0</v>
      </c>
    </row>
    <row r="54" spans="1:6" x14ac:dyDescent="0.25">
      <c r="A54" s="44">
        <f>A52+0.01</f>
        <v>0.37000000000000016</v>
      </c>
      <c r="B54" s="15" t="s">
        <v>30</v>
      </c>
      <c r="C54" s="43">
        <v>5</v>
      </c>
      <c r="D54" s="42" t="s">
        <v>17</v>
      </c>
      <c r="E54" s="41"/>
      <c r="F54" s="40">
        <f>+C54*E54</f>
        <v>0</v>
      </c>
    </row>
    <row r="55" spans="1:6" x14ac:dyDescent="0.25">
      <c r="A55" s="50"/>
      <c r="B55" s="52" t="s">
        <v>29</v>
      </c>
      <c r="C55" s="48"/>
      <c r="D55" s="47"/>
      <c r="E55" s="46"/>
      <c r="F55" s="39">
        <f>SUBTOTAL(9,F56:F69)</f>
        <v>0</v>
      </c>
    </row>
    <row r="56" spans="1:6" x14ac:dyDescent="0.25">
      <c r="A56" s="44">
        <f>A54+0.01</f>
        <v>0.38000000000000017</v>
      </c>
      <c r="B56" s="15" t="s">
        <v>28</v>
      </c>
      <c r="C56" s="43">
        <f>ROUNDUP((2.77+3.65+5)*3,2)</f>
        <v>34.26</v>
      </c>
      <c r="D56" s="42" t="s">
        <v>23</v>
      </c>
      <c r="E56" s="41"/>
      <c r="F56" s="40">
        <f>+C56*E56</f>
        <v>0</v>
      </c>
    </row>
    <row r="57" spans="1:6" x14ac:dyDescent="0.25">
      <c r="A57" s="44">
        <f>A56+0.01</f>
        <v>0.39000000000000018</v>
      </c>
      <c r="B57" s="15" t="s">
        <v>115</v>
      </c>
      <c r="C57" s="43">
        <f>ROUNDUP(6.07+9*0.5*2,2)</f>
        <v>15.07</v>
      </c>
      <c r="D57" s="42" t="s">
        <v>23</v>
      </c>
      <c r="E57" s="41"/>
      <c r="F57" s="40">
        <f>+C57*E57</f>
        <v>0</v>
      </c>
    </row>
    <row r="58" spans="1:6" x14ac:dyDescent="0.25">
      <c r="A58" s="44">
        <f>A57+0.01</f>
        <v>0.40000000000000019</v>
      </c>
      <c r="B58" s="15" t="s">
        <v>27</v>
      </c>
      <c r="C58" s="43">
        <f>ROUNDUP((1*1.02*2)+(0.9*2.12),2)</f>
        <v>3.9499999999999997</v>
      </c>
      <c r="D58" s="42" t="s">
        <v>23</v>
      </c>
      <c r="E58" s="41"/>
      <c r="F58" s="40">
        <f>+C58*E58</f>
        <v>0</v>
      </c>
    </row>
    <row r="59" spans="1:6" x14ac:dyDescent="0.25">
      <c r="A59" s="44">
        <f>A58+0.01</f>
        <v>0.4100000000000002</v>
      </c>
      <c r="B59" s="45" t="s">
        <v>26</v>
      </c>
      <c r="C59" s="43">
        <f>ROUNDUP(((3.65*2+2.77*2)*2.5),2)</f>
        <v>32.1</v>
      </c>
      <c r="D59" s="42" t="s">
        <v>23</v>
      </c>
      <c r="E59" s="41"/>
      <c r="F59" s="40">
        <f>+C59*E59</f>
        <v>0</v>
      </c>
    </row>
    <row r="60" spans="1:6" x14ac:dyDescent="0.25">
      <c r="A60" s="44">
        <f>A59+0.01</f>
        <v>0.42000000000000021</v>
      </c>
      <c r="B60" s="45" t="s">
        <v>25</v>
      </c>
      <c r="C60" s="43">
        <f>ROUNDUP((3.65*2.77),2)</f>
        <v>10.119999999999999</v>
      </c>
      <c r="D60" s="42" t="s">
        <v>23</v>
      </c>
      <c r="E60" s="41"/>
      <c r="F60" s="40">
        <f>+C60*E60</f>
        <v>0</v>
      </c>
    </row>
    <row r="61" spans="1:6" x14ac:dyDescent="0.25">
      <c r="A61" s="44">
        <f>A60+0.01</f>
        <v>0.43000000000000022</v>
      </c>
      <c r="B61" s="15" t="s">
        <v>114</v>
      </c>
      <c r="C61" s="43">
        <v>2</v>
      </c>
      <c r="D61" s="42" t="s">
        <v>17</v>
      </c>
      <c r="E61" s="41"/>
      <c r="F61" s="40">
        <f>+C61*E61</f>
        <v>0</v>
      </c>
    </row>
    <row r="62" spans="1:6" x14ac:dyDescent="0.25">
      <c r="A62" s="44">
        <f>A61+0.01</f>
        <v>0.44000000000000022</v>
      </c>
      <c r="B62" s="15" t="s">
        <v>22</v>
      </c>
      <c r="C62" s="43">
        <v>1</v>
      </c>
      <c r="D62" s="42" t="s">
        <v>17</v>
      </c>
      <c r="E62" s="41"/>
      <c r="F62" s="40">
        <f>+C62*E62</f>
        <v>0</v>
      </c>
    </row>
    <row r="63" spans="1:6" x14ac:dyDescent="0.25">
      <c r="A63" s="44">
        <f>A62+0.01</f>
        <v>0.45000000000000023</v>
      </c>
      <c r="B63" s="15" t="s">
        <v>71</v>
      </c>
      <c r="C63" s="43">
        <v>2</v>
      </c>
      <c r="D63" s="42" t="s">
        <v>17</v>
      </c>
      <c r="E63" s="41"/>
      <c r="F63" s="40">
        <f>+C63*E63</f>
        <v>0</v>
      </c>
    </row>
    <row r="64" spans="1:6" x14ac:dyDescent="0.25">
      <c r="A64" s="44">
        <f>A63+0.01</f>
        <v>0.46000000000000024</v>
      </c>
      <c r="B64" s="15" t="s">
        <v>21</v>
      </c>
      <c r="C64" s="43">
        <v>1</v>
      </c>
      <c r="D64" s="42" t="s">
        <v>17</v>
      </c>
      <c r="E64" s="41"/>
      <c r="F64" s="40">
        <f>+C64*E64</f>
        <v>0</v>
      </c>
    </row>
    <row r="65" spans="1:6" x14ac:dyDescent="0.25">
      <c r="A65" s="44">
        <f>A64+0.01</f>
        <v>0.47000000000000025</v>
      </c>
      <c r="B65" s="15" t="s">
        <v>20</v>
      </c>
      <c r="C65" s="43">
        <v>1</v>
      </c>
      <c r="D65" s="42" t="s">
        <v>17</v>
      </c>
      <c r="E65" s="41"/>
      <c r="F65" s="40">
        <f>+C65*E65</f>
        <v>0</v>
      </c>
    </row>
    <row r="66" spans="1:6" x14ac:dyDescent="0.25">
      <c r="A66" s="44">
        <f>A65+0.01</f>
        <v>0.48000000000000026</v>
      </c>
      <c r="B66" s="15" t="s">
        <v>19</v>
      </c>
      <c r="C66" s="43">
        <v>1</v>
      </c>
      <c r="D66" s="42" t="s">
        <v>17</v>
      </c>
      <c r="E66" s="41"/>
      <c r="F66" s="40">
        <f>+C66*E66</f>
        <v>0</v>
      </c>
    </row>
    <row r="67" spans="1:6" x14ac:dyDescent="0.25">
      <c r="A67" s="44">
        <f>A66+0.01</f>
        <v>0.49000000000000027</v>
      </c>
      <c r="B67" s="15" t="s">
        <v>18</v>
      </c>
      <c r="C67" s="43">
        <v>1</v>
      </c>
      <c r="D67" s="42" t="s">
        <v>17</v>
      </c>
      <c r="E67" s="41"/>
      <c r="F67" s="40">
        <f>+C67*E67</f>
        <v>0</v>
      </c>
    </row>
    <row r="68" spans="1:6" x14ac:dyDescent="0.25">
      <c r="A68" s="44">
        <f>A67+0.01</f>
        <v>0.50000000000000022</v>
      </c>
      <c r="B68" s="15" t="s">
        <v>16</v>
      </c>
      <c r="C68" s="43">
        <v>2.8</v>
      </c>
      <c r="D68" s="42" t="s">
        <v>15</v>
      </c>
      <c r="E68" s="41"/>
      <c r="F68" s="40">
        <f>+C68*E68</f>
        <v>0</v>
      </c>
    </row>
    <row r="69" spans="1:6" x14ac:dyDescent="0.25">
      <c r="A69" s="44">
        <f>A68+0.01</f>
        <v>0.51000000000000023</v>
      </c>
      <c r="B69" s="15" t="s">
        <v>14</v>
      </c>
      <c r="C69" s="43">
        <v>1</v>
      </c>
      <c r="D69" s="42" t="s">
        <v>13</v>
      </c>
      <c r="E69" s="41"/>
      <c r="F69" s="40">
        <f>+C69*E69</f>
        <v>0</v>
      </c>
    </row>
    <row r="70" spans="1:6" x14ac:dyDescent="0.25">
      <c r="A70" s="75"/>
      <c r="B70" s="74"/>
      <c r="C70" s="73"/>
      <c r="D70" s="72"/>
      <c r="E70" s="81"/>
      <c r="F70" s="71"/>
    </row>
    <row r="71" spans="1:6" ht="15.75" x14ac:dyDescent="0.25">
      <c r="A71" s="27"/>
      <c r="B71" s="26" t="s">
        <v>12</v>
      </c>
      <c r="C71" s="25"/>
      <c r="D71" s="24"/>
      <c r="E71" s="23"/>
      <c r="F71" s="39">
        <f>SUBTOTAL(9,F9:F69)</f>
        <v>0</v>
      </c>
    </row>
    <row r="72" spans="1:6" x14ac:dyDescent="0.25">
      <c r="A72" s="16"/>
      <c r="B72" s="31"/>
      <c r="C72" s="38"/>
      <c r="D72" s="31"/>
      <c r="E72" s="37"/>
      <c r="F72" s="12"/>
    </row>
    <row r="73" spans="1:6" x14ac:dyDescent="0.25">
      <c r="A73" s="16"/>
      <c r="B73" s="36" t="s">
        <v>11</v>
      </c>
      <c r="C73" s="35"/>
      <c r="D73" s="31"/>
      <c r="E73" s="34"/>
      <c r="F73" s="12"/>
    </row>
    <row r="74" spans="1:6" x14ac:dyDescent="0.25">
      <c r="A74" s="16"/>
      <c r="B74" s="15" t="s">
        <v>10</v>
      </c>
      <c r="C74" s="14">
        <v>0.1</v>
      </c>
      <c r="D74" s="13" t="s">
        <v>1</v>
      </c>
      <c r="E74" s="33">
        <f>+$F$71*C74</f>
        <v>0</v>
      </c>
      <c r="F74" s="32"/>
    </row>
    <row r="75" spans="1:6" x14ac:dyDescent="0.25">
      <c r="A75" s="16"/>
      <c r="B75" s="15" t="s">
        <v>9</v>
      </c>
      <c r="C75" s="14">
        <v>2.5000000000000001E-2</v>
      </c>
      <c r="D75" s="13" t="s">
        <v>1</v>
      </c>
      <c r="E75" s="33">
        <f>+$F$71*C75</f>
        <v>0</v>
      </c>
      <c r="F75" s="32"/>
    </row>
    <row r="76" spans="1:6" x14ac:dyDescent="0.25">
      <c r="A76" s="16"/>
      <c r="B76" s="15" t="s">
        <v>8</v>
      </c>
      <c r="C76" s="14">
        <v>4.6399999999999997E-2</v>
      </c>
      <c r="D76" s="13" t="s">
        <v>1</v>
      </c>
      <c r="E76" s="33">
        <f>+$F$71*C76</f>
        <v>0</v>
      </c>
      <c r="F76" s="32"/>
    </row>
    <row r="77" spans="1:6" x14ac:dyDescent="0.25">
      <c r="A77" s="16"/>
      <c r="B77" s="15" t="s">
        <v>7</v>
      </c>
      <c r="C77" s="14">
        <v>0.01</v>
      </c>
      <c r="D77" s="13" t="s">
        <v>1</v>
      </c>
      <c r="E77" s="33">
        <f>+$F$71*C77</f>
        <v>0</v>
      </c>
      <c r="F77" s="32"/>
    </row>
    <row r="78" spans="1:6" x14ac:dyDescent="0.25">
      <c r="A78" s="16"/>
      <c r="B78" s="15" t="s">
        <v>6</v>
      </c>
      <c r="C78" s="14">
        <v>0.05</v>
      </c>
      <c r="D78" s="13" t="s">
        <v>1</v>
      </c>
      <c r="E78" s="33">
        <f>+$F$71*C78</f>
        <v>0</v>
      </c>
      <c r="F78" s="32"/>
    </row>
    <row r="79" spans="1:6" x14ac:dyDescent="0.25">
      <c r="A79" s="16"/>
      <c r="B79" s="15" t="s">
        <v>5</v>
      </c>
      <c r="C79" s="14">
        <v>1E-3</v>
      </c>
      <c r="D79" s="13" t="s">
        <v>1</v>
      </c>
      <c r="E79" s="33">
        <f>+$F$71*C79</f>
        <v>0</v>
      </c>
      <c r="F79" s="32"/>
    </row>
    <row r="80" spans="1:6" x14ac:dyDescent="0.25">
      <c r="A80" s="16"/>
      <c r="B80" s="15" t="s">
        <v>4</v>
      </c>
      <c r="C80" s="14">
        <v>0.18</v>
      </c>
      <c r="D80" s="33">
        <f>+E74</f>
        <v>0</v>
      </c>
      <c r="E80" s="80">
        <f>+C80*D80</f>
        <v>0</v>
      </c>
      <c r="F80" s="32"/>
    </row>
    <row r="81" spans="1:6" x14ac:dyDescent="0.25">
      <c r="A81" s="16"/>
      <c r="B81" s="31"/>
      <c r="C81" s="30"/>
      <c r="D81" s="29"/>
      <c r="E81" s="28"/>
      <c r="F81" s="12"/>
    </row>
    <row r="82" spans="1:6" ht="15.75" x14ac:dyDescent="0.25">
      <c r="A82" s="27"/>
      <c r="B82" s="26" t="s">
        <v>3</v>
      </c>
      <c r="C82" s="25"/>
      <c r="D82" s="24"/>
      <c r="E82" s="23"/>
      <c r="F82" s="22">
        <f>+F71+SUM(E74:E80)</f>
        <v>0</v>
      </c>
    </row>
    <row r="83" spans="1:6" x14ac:dyDescent="0.25">
      <c r="A83" s="16"/>
      <c r="B83" s="21"/>
      <c r="C83" s="20"/>
      <c r="D83" s="19"/>
      <c r="E83" s="18"/>
      <c r="F83" s="17"/>
    </row>
    <row r="84" spans="1:6" x14ac:dyDescent="0.25">
      <c r="A84" s="16"/>
      <c r="B84" s="15" t="s">
        <v>2</v>
      </c>
      <c r="C84" s="14">
        <v>0.05</v>
      </c>
      <c r="D84" s="13" t="s">
        <v>1</v>
      </c>
      <c r="E84" s="33">
        <f>+F71*C84</f>
        <v>0</v>
      </c>
      <c r="F84" s="12"/>
    </row>
    <row r="85" spans="1:6" x14ac:dyDescent="0.25">
      <c r="A85" s="11"/>
      <c r="B85" s="10"/>
      <c r="C85" s="8"/>
      <c r="D85" s="9"/>
      <c r="E85" s="8"/>
      <c r="F85" s="7"/>
    </row>
    <row r="86" spans="1:6" ht="15.75" x14ac:dyDescent="0.25">
      <c r="A86" s="6"/>
      <c r="B86" s="5" t="s">
        <v>0</v>
      </c>
      <c r="C86" s="3"/>
      <c r="D86" s="4"/>
      <c r="E86" s="3"/>
      <c r="F86" s="2">
        <f>+F82+E84</f>
        <v>0</v>
      </c>
    </row>
  </sheetData>
  <mergeCells count="2">
    <mergeCell ref="A5:F5"/>
    <mergeCell ref="E6:F6"/>
  </mergeCells>
  <pageMargins left="0.7" right="0.7" top="0.75" bottom="0.75" header="0.3" footer="0.3"/>
  <pageSetup scale="56" fitToHeight="0" orientation="portrait" horizontalDpi="4294967295" verticalDpi="4294967295" r:id="rId1"/>
  <rowBreaks count="1" manualBreakCount="1">
    <brk id="7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92"/>
  <sheetViews>
    <sheetView view="pageBreakPreview" topLeftCell="A49" zoomScale="90" zoomScaleNormal="100" zoomScaleSheetLayoutView="90" workbookViewId="0">
      <selection activeCell="F77" sqref="F77"/>
    </sheetView>
  </sheetViews>
  <sheetFormatPr baseColWidth="10" defaultColWidth="11.42578125" defaultRowHeight="15" x14ac:dyDescent="0.25"/>
  <cols>
    <col min="1" max="1" width="9.7109375" customWidth="1"/>
    <col min="2" max="2" width="79.42578125" customWidth="1"/>
    <col min="3" max="3" width="10.7109375" bestFit="1" customWidth="1"/>
    <col min="4" max="4" width="10.85546875" style="1" bestFit="1" customWidth="1"/>
    <col min="5" max="6" width="17.5703125" customWidth="1"/>
    <col min="257" max="257" width="9.7109375" customWidth="1"/>
    <col min="258" max="258" width="87.42578125" customWidth="1"/>
    <col min="259" max="259" width="10.7109375" bestFit="1" customWidth="1"/>
    <col min="260" max="260" width="10.5703125" bestFit="1" customWidth="1"/>
    <col min="261" max="261" width="19.28515625" customWidth="1"/>
    <col min="262" max="262" width="22" bestFit="1" customWidth="1"/>
    <col min="513" max="513" width="9.7109375" customWidth="1"/>
    <col min="514" max="514" width="87.42578125" customWidth="1"/>
    <col min="515" max="515" width="10.7109375" bestFit="1" customWidth="1"/>
    <col min="516" max="516" width="10.5703125" bestFit="1" customWidth="1"/>
    <col min="517" max="517" width="19.28515625" customWidth="1"/>
    <col min="518" max="518" width="22" bestFit="1" customWidth="1"/>
    <col min="769" max="769" width="9.7109375" customWidth="1"/>
    <col min="770" max="770" width="87.42578125" customWidth="1"/>
    <col min="771" max="771" width="10.7109375" bestFit="1" customWidth="1"/>
    <col min="772" max="772" width="10.5703125" bestFit="1" customWidth="1"/>
    <col min="773" max="773" width="19.28515625" customWidth="1"/>
    <col min="774" max="774" width="22" bestFit="1" customWidth="1"/>
    <col min="1025" max="1025" width="9.7109375" customWidth="1"/>
    <col min="1026" max="1026" width="87.42578125" customWidth="1"/>
    <col min="1027" max="1027" width="10.7109375" bestFit="1" customWidth="1"/>
    <col min="1028" max="1028" width="10.5703125" bestFit="1" customWidth="1"/>
    <col min="1029" max="1029" width="19.28515625" customWidth="1"/>
    <col min="1030" max="1030" width="22" bestFit="1" customWidth="1"/>
    <col min="1281" max="1281" width="9.7109375" customWidth="1"/>
    <col min="1282" max="1282" width="87.42578125" customWidth="1"/>
    <col min="1283" max="1283" width="10.7109375" bestFit="1" customWidth="1"/>
    <col min="1284" max="1284" width="10.5703125" bestFit="1" customWidth="1"/>
    <col min="1285" max="1285" width="19.28515625" customWidth="1"/>
    <col min="1286" max="1286" width="22" bestFit="1" customWidth="1"/>
    <col min="1537" max="1537" width="9.7109375" customWidth="1"/>
    <col min="1538" max="1538" width="87.42578125" customWidth="1"/>
    <col min="1539" max="1539" width="10.7109375" bestFit="1" customWidth="1"/>
    <col min="1540" max="1540" width="10.5703125" bestFit="1" customWidth="1"/>
    <col min="1541" max="1541" width="19.28515625" customWidth="1"/>
    <col min="1542" max="1542" width="22" bestFit="1" customWidth="1"/>
    <col min="1793" max="1793" width="9.7109375" customWidth="1"/>
    <col min="1794" max="1794" width="87.42578125" customWidth="1"/>
    <col min="1795" max="1795" width="10.7109375" bestFit="1" customWidth="1"/>
    <col min="1796" max="1796" width="10.5703125" bestFit="1" customWidth="1"/>
    <col min="1797" max="1797" width="19.28515625" customWidth="1"/>
    <col min="1798" max="1798" width="22" bestFit="1" customWidth="1"/>
    <col min="2049" max="2049" width="9.7109375" customWidth="1"/>
    <col min="2050" max="2050" width="87.42578125" customWidth="1"/>
    <col min="2051" max="2051" width="10.7109375" bestFit="1" customWidth="1"/>
    <col min="2052" max="2052" width="10.5703125" bestFit="1" customWidth="1"/>
    <col min="2053" max="2053" width="19.28515625" customWidth="1"/>
    <col min="2054" max="2054" width="22" bestFit="1" customWidth="1"/>
    <col min="2305" max="2305" width="9.7109375" customWidth="1"/>
    <col min="2306" max="2306" width="87.42578125" customWidth="1"/>
    <col min="2307" max="2307" width="10.7109375" bestFit="1" customWidth="1"/>
    <col min="2308" max="2308" width="10.5703125" bestFit="1" customWidth="1"/>
    <col min="2309" max="2309" width="19.28515625" customWidth="1"/>
    <col min="2310" max="2310" width="22" bestFit="1" customWidth="1"/>
    <col min="2561" max="2561" width="9.7109375" customWidth="1"/>
    <col min="2562" max="2562" width="87.42578125" customWidth="1"/>
    <col min="2563" max="2563" width="10.7109375" bestFit="1" customWidth="1"/>
    <col min="2564" max="2564" width="10.5703125" bestFit="1" customWidth="1"/>
    <col min="2565" max="2565" width="19.28515625" customWidth="1"/>
    <col min="2566" max="2566" width="22" bestFit="1" customWidth="1"/>
    <col min="2817" max="2817" width="9.7109375" customWidth="1"/>
    <col min="2818" max="2818" width="87.42578125" customWidth="1"/>
    <col min="2819" max="2819" width="10.7109375" bestFit="1" customWidth="1"/>
    <col min="2820" max="2820" width="10.5703125" bestFit="1" customWidth="1"/>
    <col min="2821" max="2821" width="19.28515625" customWidth="1"/>
    <col min="2822" max="2822" width="22" bestFit="1" customWidth="1"/>
    <col min="3073" max="3073" width="9.7109375" customWidth="1"/>
    <col min="3074" max="3074" width="87.42578125" customWidth="1"/>
    <col min="3075" max="3075" width="10.7109375" bestFit="1" customWidth="1"/>
    <col min="3076" max="3076" width="10.5703125" bestFit="1" customWidth="1"/>
    <col min="3077" max="3077" width="19.28515625" customWidth="1"/>
    <col min="3078" max="3078" width="22" bestFit="1" customWidth="1"/>
    <col min="3329" max="3329" width="9.7109375" customWidth="1"/>
    <col min="3330" max="3330" width="87.42578125" customWidth="1"/>
    <col min="3331" max="3331" width="10.7109375" bestFit="1" customWidth="1"/>
    <col min="3332" max="3332" width="10.5703125" bestFit="1" customWidth="1"/>
    <col min="3333" max="3333" width="19.28515625" customWidth="1"/>
    <col min="3334" max="3334" width="22" bestFit="1" customWidth="1"/>
    <col min="3585" max="3585" width="9.7109375" customWidth="1"/>
    <col min="3586" max="3586" width="87.42578125" customWidth="1"/>
    <col min="3587" max="3587" width="10.7109375" bestFit="1" customWidth="1"/>
    <col min="3588" max="3588" width="10.5703125" bestFit="1" customWidth="1"/>
    <col min="3589" max="3589" width="19.28515625" customWidth="1"/>
    <col min="3590" max="3590" width="22" bestFit="1" customWidth="1"/>
    <col min="3841" max="3841" width="9.7109375" customWidth="1"/>
    <col min="3842" max="3842" width="87.42578125" customWidth="1"/>
    <col min="3843" max="3843" width="10.7109375" bestFit="1" customWidth="1"/>
    <col min="3844" max="3844" width="10.5703125" bestFit="1" customWidth="1"/>
    <col min="3845" max="3845" width="19.28515625" customWidth="1"/>
    <col min="3846" max="3846" width="22" bestFit="1" customWidth="1"/>
    <col min="4097" max="4097" width="9.7109375" customWidth="1"/>
    <col min="4098" max="4098" width="87.42578125" customWidth="1"/>
    <col min="4099" max="4099" width="10.7109375" bestFit="1" customWidth="1"/>
    <col min="4100" max="4100" width="10.5703125" bestFit="1" customWidth="1"/>
    <col min="4101" max="4101" width="19.28515625" customWidth="1"/>
    <col min="4102" max="4102" width="22" bestFit="1" customWidth="1"/>
    <col min="4353" max="4353" width="9.7109375" customWidth="1"/>
    <col min="4354" max="4354" width="87.42578125" customWidth="1"/>
    <col min="4355" max="4355" width="10.7109375" bestFit="1" customWidth="1"/>
    <col min="4356" max="4356" width="10.5703125" bestFit="1" customWidth="1"/>
    <col min="4357" max="4357" width="19.28515625" customWidth="1"/>
    <col min="4358" max="4358" width="22" bestFit="1" customWidth="1"/>
    <col min="4609" max="4609" width="9.7109375" customWidth="1"/>
    <col min="4610" max="4610" width="87.42578125" customWidth="1"/>
    <col min="4611" max="4611" width="10.7109375" bestFit="1" customWidth="1"/>
    <col min="4612" max="4612" width="10.5703125" bestFit="1" customWidth="1"/>
    <col min="4613" max="4613" width="19.28515625" customWidth="1"/>
    <col min="4614" max="4614" width="22" bestFit="1" customWidth="1"/>
    <col min="4865" max="4865" width="9.7109375" customWidth="1"/>
    <col min="4866" max="4866" width="87.42578125" customWidth="1"/>
    <col min="4867" max="4867" width="10.7109375" bestFit="1" customWidth="1"/>
    <col min="4868" max="4868" width="10.5703125" bestFit="1" customWidth="1"/>
    <col min="4869" max="4869" width="19.28515625" customWidth="1"/>
    <col min="4870" max="4870" width="22" bestFit="1" customWidth="1"/>
    <col min="5121" max="5121" width="9.7109375" customWidth="1"/>
    <col min="5122" max="5122" width="87.42578125" customWidth="1"/>
    <col min="5123" max="5123" width="10.7109375" bestFit="1" customWidth="1"/>
    <col min="5124" max="5124" width="10.5703125" bestFit="1" customWidth="1"/>
    <col min="5125" max="5125" width="19.28515625" customWidth="1"/>
    <col min="5126" max="5126" width="22" bestFit="1" customWidth="1"/>
    <col min="5377" max="5377" width="9.7109375" customWidth="1"/>
    <col min="5378" max="5378" width="87.42578125" customWidth="1"/>
    <col min="5379" max="5379" width="10.7109375" bestFit="1" customWidth="1"/>
    <col min="5380" max="5380" width="10.5703125" bestFit="1" customWidth="1"/>
    <col min="5381" max="5381" width="19.28515625" customWidth="1"/>
    <col min="5382" max="5382" width="22" bestFit="1" customWidth="1"/>
    <col min="5633" max="5633" width="9.7109375" customWidth="1"/>
    <col min="5634" max="5634" width="87.42578125" customWidth="1"/>
    <col min="5635" max="5635" width="10.7109375" bestFit="1" customWidth="1"/>
    <col min="5636" max="5636" width="10.5703125" bestFit="1" customWidth="1"/>
    <col min="5637" max="5637" width="19.28515625" customWidth="1"/>
    <col min="5638" max="5638" width="22" bestFit="1" customWidth="1"/>
    <col min="5889" max="5889" width="9.7109375" customWidth="1"/>
    <col min="5890" max="5890" width="87.42578125" customWidth="1"/>
    <col min="5891" max="5891" width="10.7109375" bestFit="1" customWidth="1"/>
    <col min="5892" max="5892" width="10.5703125" bestFit="1" customWidth="1"/>
    <col min="5893" max="5893" width="19.28515625" customWidth="1"/>
    <col min="5894" max="5894" width="22" bestFit="1" customWidth="1"/>
    <col min="6145" max="6145" width="9.7109375" customWidth="1"/>
    <col min="6146" max="6146" width="87.42578125" customWidth="1"/>
    <col min="6147" max="6147" width="10.7109375" bestFit="1" customWidth="1"/>
    <col min="6148" max="6148" width="10.5703125" bestFit="1" customWidth="1"/>
    <col min="6149" max="6149" width="19.28515625" customWidth="1"/>
    <col min="6150" max="6150" width="22" bestFit="1" customWidth="1"/>
    <col min="6401" max="6401" width="9.7109375" customWidth="1"/>
    <col min="6402" max="6402" width="87.42578125" customWidth="1"/>
    <col min="6403" max="6403" width="10.7109375" bestFit="1" customWidth="1"/>
    <col min="6404" max="6404" width="10.5703125" bestFit="1" customWidth="1"/>
    <col min="6405" max="6405" width="19.28515625" customWidth="1"/>
    <col min="6406" max="6406" width="22" bestFit="1" customWidth="1"/>
    <col min="6657" max="6657" width="9.7109375" customWidth="1"/>
    <col min="6658" max="6658" width="87.42578125" customWidth="1"/>
    <col min="6659" max="6659" width="10.7109375" bestFit="1" customWidth="1"/>
    <col min="6660" max="6660" width="10.5703125" bestFit="1" customWidth="1"/>
    <col min="6661" max="6661" width="19.28515625" customWidth="1"/>
    <col min="6662" max="6662" width="22" bestFit="1" customWidth="1"/>
    <col min="6913" max="6913" width="9.7109375" customWidth="1"/>
    <col min="6914" max="6914" width="87.42578125" customWidth="1"/>
    <col min="6915" max="6915" width="10.7109375" bestFit="1" customWidth="1"/>
    <col min="6916" max="6916" width="10.5703125" bestFit="1" customWidth="1"/>
    <col min="6917" max="6917" width="19.28515625" customWidth="1"/>
    <col min="6918" max="6918" width="22" bestFit="1" customWidth="1"/>
    <col min="7169" max="7169" width="9.7109375" customWidth="1"/>
    <col min="7170" max="7170" width="87.42578125" customWidth="1"/>
    <col min="7171" max="7171" width="10.7109375" bestFit="1" customWidth="1"/>
    <col min="7172" max="7172" width="10.5703125" bestFit="1" customWidth="1"/>
    <col min="7173" max="7173" width="19.28515625" customWidth="1"/>
    <col min="7174" max="7174" width="22" bestFit="1" customWidth="1"/>
    <col min="7425" max="7425" width="9.7109375" customWidth="1"/>
    <col min="7426" max="7426" width="87.42578125" customWidth="1"/>
    <col min="7427" max="7427" width="10.7109375" bestFit="1" customWidth="1"/>
    <col min="7428" max="7428" width="10.5703125" bestFit="1" customWidth="1"/>
    <col min="7429" max="7429" width="19.28515625" customWidth="1"/>
    <col min="7430" max="7430" width="22" bestFit="1" customWidth="1"/>
    <col min="7681" max="7681" width="9.7109375" customWidth="1"/>
    <col min="7682" max="7682" width="87.42578125" customWidth="1"/>
    <col min="7683" max="7683" width="10.7109375" bestFit="1" customWidth="1"/>
    <col min="7684" max="7684" width="10.5703125" bestFit="1" customWidth="1"/>
    <col min="7685" max="7685" width="19.28515625" customWidth="1"/>
    <col min="7686" max="7686" width="22" bestFit="1" customWidth="1"/>
    <col min="7937" max="7937" width="9.7109375" customWidth="1"/>
    <col min="7938" max="7938" width="87.42578125" customWidth="1"/>
    <col min="7939" max="7939" width="10.7109375" bestFit="1" customWidth="1"/>
    <col min="7940" max="7940" width="10.5703125" bestFit="1" customWidth="1"/>
    <col min="7941" max="7941" width="19.28515625" customWidth="1"/>
    <col min="7942" max="7942" width="22" bestFit="1" customWidth="1"/>
    <col min="8193" max="8193" width="9.7109375" customWidth="1"/>
    <col min="8194" max="8194" width="87.42578125" customWidth="1"/>
    <col min="8195" max="8195" width="10.7109375" bestFit="1" customWidth="1"/>
    <col min="8196" max="8196" width="10.5703125" bestFit="1" customWidth="1"/>
    <col min="8197" max="8197" width="19.28515625" customWidth="1"/>
    <col min="8198" max="8198" width="22" bestFit="1" customWidth="1"/>
    <col min="8449" max="8449" width="9.7109375" customWidth="1"/>
    <col min="8450" max="8450" width="87.42578125" customWidth="1"/>
    <col min="8451" max="8451" width="10.7109375" bestFit="1" customWidth="1"/>
    <col min="8452" max="8452" width="10.5703125" bestFit="1" customWidth="1"/>
    <col min="8453" max="8453" width="19.28515625" customWidth="1"/>
    <col min="8454" max="8454" width="22" bestFit="1" customWidth="1"/>
    <col min="8705" max="8705" width="9.7109375" customWidth="1"/>
    <col min="8706" max="8706" width="87.42578125" customWidth="1"/>
    <col min="8707" max="8707" width="10.7109375" bestFit="1" customWidth="1"/>
    <col min="8708" max="8708" width="10.5703125" bestFit="1" customWidth="1"/>
    <col min="8709" max="8709" width="19.28515625" customWidth="1"/>
    <col min="8710" max="8710" width="22" bestFit="1" customWidth="1"/>
    <col min="8961" max="8961" width="9.7109375" customWidth="1"/>
    <col min="8962" max="8962" width="87.42578125" customWidth="1"/>
    <col min="8963" max="8963" width="10.7109375" bestFit="1" customWidth="1"/>
    <col min="8964" max="8964" width="10.5703125" bestFit="1" customWidth="1"/>
    <col min="8965" max="8965" width="19.28515625" customWidth="1"/>
    <col min="8966" max="8966" width="22" bestFit="1" customWidth="1"/>
    <col min="9217" max="9217" width="9.7109375" customWidth="1"/>
    <col min="9218" max="9218" width="87.42578125" customWidth="1"/>
    <col min="9219" max="9219" width="10.7109375" bestFit="1" customWidth="1"/>
    <col min="9220" max="9220" width="10.5703125" bestFit="1" customWidth="1"/>
    <col min="9221" max="9221" width="19.28515625" customWidth="1"/>
    <col min="9222" max="9222" width="22" bestFit="1" customWidth="1"/>
    <col min="9473" max="9473" width="9.7109375" customWidth="1"/>
    <col min="9474" max="9474" width="87.42578125" customWidth="1"/>
    <col min="9475" max="9475" width="10.7109375" bestFit="1" customWidth="1"/>
    <col min="9476" max="9476" width="10.5703125" bestFit="1" customWidth="1"/>
    <col min="9477" max="9477" width="19.28515625" customWidth="1"/>
    <col min="9478" max="9478" width="22" bestFit="1" customWidth="1"/>
    <col min="9729" max="9729" width="9.7109375" customWidth="1"/>
    <col min="9730" max="9730" width="87.42578125" customWidth="1"/>
    <col min="9731" max="9731" width="10.7109375" bestFit="1" customWidth="1"/>
    <col min="9732" max="9732" width="10.5703125" bestFit="1" customWidth="1"/>
    <col min="9733" max="9733" width="19.28515625" customWidth="1"/>
    <col min="9734" max="9734" width="22" bestFit="1" customWidth="1"/>
    <col min="9985" max="9985" width="9.7109375" customWidth="1"/>
    <col min="9986" max="9986" width="87.42578125" customWidth="1"/>
    <col min="9987" max="9987" width="10.7109375" bestFit="1" customWidth="1"/>
    <col min="9988" max="9988" width="10.5703125" bestFit="1" customWidth="1"/>
    <col min="9989" max="9989" width="19.28515625" customWidth="1"/>
    <col min="9990" max="9990" width="22" bestFit="1" customWidth="1"/>
    <col min="10241" max="10241" width="9.7109375" customWidth="1"/>
    <col min="10242" max="10242" width="87.42578125" customWidth="1"/>
    <col min="10243" max="10243" width="10.7109375" bestFit="1" customWidth="1"/>
    <col min="10244" max="10244" width="10.5703125" bestFit="1" customWidth="1"/>
    <col min="10245" max="10245" width="19.28515625" customWidth="1"/>
    <col min="10246" max="10246" width="22" bestFit="1" customWidth="1"/>
    <col min="10497" max="10497" width="9.7109375" customWidth="1"/>
    <col min="10498" max="10498" width="87.42578125" customWidth="1"/>
    <col min="10499" max="10499" width="10.7109375" bestFit="1" customWidth="1"/>
    <col min="10500" max="10500" width="10.5703125" bestFit="1" customWidth="1"/>
    <col min="10501" max="10501" width="19.28515625" customWidth="1"/>
    <col min="10502" max="10502" width="22" bestFit="1" customWidth="1"/>
    <col min="10753" max="10753" width="9.7109375" customWidth="1"/>
    <col min="10754" max="10754" width="87.42578125" customWidth="1"/>
    <col min="10755" max="10755" width="10.7109375" bestFit="1" customWidth="1"/>
    <col min="10756" max="10756" width="10.5703125" bestFit="1" customWidth="1"/>
    <col min="10757" max="10757" width="19.28515625" customWidth="1"/>
    <col min="10758" max="10758" width="22" bestFit="1" customWidth="1"/>
    <col min="11009" max="11009" width="9.7109375" customWidth="1"/>
    <col min="11010" max="11010" width="87.42578125" customWidth="1"/>
    <col min="11011" max="11011" width="10.7109375" bestFit="1" customWidth="1"/>
    <col min="11012" max="11012" width="10.5703125" bestFit="1" customWidth="1"/>
    <col min="11013" max="11013" width="19.28515625" customWidth="1"/>
    <col min="11014" max="11014" width="22" bestFit="1" customWidth="1"/>
    <col min="11265" max="11265" width="9.7109375" customWidth="1"/>
    <col min="11266" max="11266" width="87.42578125" customWidth="1"/>
    <col min="11267" max="11267" width="10.7109375" bestFit="1" customWidth="1"/>
    <col min="11268" max="11268" width="10.5703125" bestFit="1" customWidth="1"/>
    <col min="11269" max="11269" width="19.28515625" customWidth="1"/>
    <col min="11270" max="11270" width="22" bestFit="1" customWidth="1"/>
    <col min="11521" max="11521" width="9.7109375" customWidth="1"/>
    <col min="11522" max="11522" width="87.42578125" customWidth="1"/>
    <col min="11523" max="11523" width="10.7109375" bestFit="1" customWidth="1"/>
    <col min="11524" max="11524" width="10.5703125" bestFit="1" customWidth="1"/>
    <col min="11525" max="11525" width="19.28515625" customWidth="1"/>
    <col min="11526" max="11526" width="22" bestFit="1" customWidth="1"/>
    <col min="11777" max="11777" width="9.7109375" customWidth="1"/>
    <col min="11778" max="11778" width="87.42578125" customWidth="1"/>
    <col min="11779" max="11779" width="10.7109375" bestFit="1" customWidth="1"/>
    <col min="11780" max="11780" width="10.5703125" bestFit="1" customWidth="1"/>
    <col min="11781" max="11781" width="19.28515625" customWidth="1"/>
    <col min="11782" max="11782" width="22" bestFit="1" customWidth="1"/>
    <col min="12033" max="12033" width="9.7109375" customWidth="1"/>
    <col min="12034" max="12034" width="87.42578125" customWidth="1"/>
    <col min="12035" max="12035" width="10.7109375" bestFit="1" customWidth="1"/>
    <col min="12036" max="12036" width="10.5703125" bestFit="1" customWidth="1"/>
    <col min="12037" max="12037" width="19.28515625" customWidth="1"/>
    <col min="12038" max="12038" width="22" bestFit="1" customWidth="1"/>
    <col min="12289" max="12289" width="9.7109375" customWidth="1"/>
    <col min="12290" max="12290" width="87.42578125" customWidth="1"/>
    <col min="12291" max="12291" width="10.7109375" bestFit="1" customWidth="1"/>
    <col min="12292" max="12292" width="10.5703125" bestFit="1" customWidth="1"/>
    <col min="12293" max="12293" width="19.28515625" customWidth="1"/>
    <col min="12294" max="12294" width="22" bestFit="1" customWidth="1"/>
    <col min="12545" max="12545" width="9.7109375" customWidth="1"/>
    <col min="12546" max="12546" width="87.42578125" customWidth="1"/>
    <col min="12547" max="12547" width="10.7109375" bestFit="1" customWidth="1"/>
    <col min="12548" max="12548" width="10.5703125" bestFit="1" customWidth="1"/>
    <col min="12549" max="12549" width="19.28515625" customWidth="1"/>
    <col min="12550" max="12550" width="22" bestFit="1" customWidth="1"/>
    <col min="12801" max="12801" width="9.7109375" customWidth="1"/>
    <col min="12802" max="12802" width="87.42578125" customWidth="1"/>
    <col min="12803" max="12803" width="10.7109375" bestFit="1" customWidth="1"/>
    <col min="12804" max="12804" width="10.5703125" bestFit="1" customWidth="1"/>
    <col min="12805" max="12805" width="19.28515625" customWidth="1"/>
    <col min="12806" max="12806" width="22" bestFit="1" customWidth="1"/>
    <col min="13057" max="13057" width="9.7109375" customWidth="1"/>
    <col min="13058" max="13058" width="87.42578125" customWidth="1"/>
    <col min="13059" max="13059" width="10.7109375" bestFit="1" customWidth="1"/>
    <col min="13060" max="13060" width="10.5703125" bestFit="1" customWidth="1"/>
    <col min="13061" max="13061" width="19.28515625" customWidth="1"/>
    <col min="13062" max="13062" width="22" bestFit="1" customWidth="1"/>
    <col min="13313" max="13313" width="9.7109375" customWidth="1"/>
    <col min="13314" max="13314" width="87.42578125" customWidth="1"/>
    <col min="13315" max="13315" width="10.7109375" bestFit="1" customWidth="1"/>
    <col min="13316" max="13316" width="10.5703125" bestFit="1" customWidth="1"/>
    <col min="13317" max="13317" width="19.28515625" customWidth="1"/>
    <col min="13318" max="13318" width="22" bestFit="1" customWidth="1"/>
    <col min="13569" max="13569" width="9.7109375" customWidth="1"/>
    <col min="13570" max="13570" width="87.42578125" customWidth="1"/>
    <col min="13571" max="13571" width="10.7109375" bestFit="1" customWidth="1"/>
    <col min="13572" max="13572" width="10.5703125" bestFit="1" customWidth="1"/>
    <col min="13573" max="13573" width="19.28515625" customWidth="1"/>
    <col min="13574" max="13574" width="22" bestFit="1" customWidth="1"/>
    <col min="13825" max="13825" width="9.7109375" customWidth="1"/>
    <col min="13826" max="13826" width="87.42578125" customWidth="1"/>
    <col min="13827" max="13827" width="10.7109375" bestFit="1" customWidth="1"/>
    <col min="13828" max="13828" width="10.5703125" bestFit="1" customWidth="1"/>
    <col min="13829" max="13829" width="19.28515625" customWidth="1"/>
    <col min="13830" max="13830" width="22" bestFit="1" customWidth="1"/>
    <col min="14081" max="14081" width="9.7109375" customWidth="1"/>
    <col min="14082" max="14082" width="87.42578125" customWidth="1"/>
    <col min="14083" max="14083" width="10.7109375" bestFit="1" customWidth="1"/>
    <col min="14084" max="14084" width="10.5703125" bestFit="1" customWidth="1"/>
    <col min="14085" max="14085" width="19.28515625" customWidth="1"/>
    <col min="14086" max="14086" width="22" bestFit="1" customWidth="1"/>
    <col min="14337" max="14337" width="9.7109375" customWidth="1"/>
    <col min="14338" max="14338" width="87.42578125" customWidth="1"/>
    <col min="14339" max="14339" width="10.7109375" bestFit="1" customWidth="1"/>
    <col min="14340" max="14340" width="10.5703125" bestFit="1" customWidth="1"/>
    <col min="14341" max="14341" width="19.28515625" customWidth="1"/>
    <col min="14342" max="14342" width="22" bestFit="1" customWidth="1"/>
    <col min="14593" max="14593" width="9.7109375" customWidth="1"/>
    <col min="14594" max="14594" width="87.42578125" customWidth="1"/>
    <col min="14595" max="14595" width="10.7109375" bestFit="1" customWidth="1"/>
    <col min="14596" max="14596" width="10.5703125" bestFit="1" customWidth="1"/>
    <col min="14597" max="14597" width="19.28515625" customWidth="1"/>
    <col min="14598" max="14598" width="22" bestFit="1" customWidth="1"/>
    <col min="14849" max="14849" width="9.7109375" customWidth="1"/>
    <col min="14850" max="14850" width="87.42578125" customWidth="1"/>
    <col min="14851" max="14851" width="10.7109375" bestFit="1" customWidth="1"/>
    <col min="14852" max="14852" width="10.5703125" bestFit="1" customWidth="1"/>
    <col min="14853" max="14853" width="19.28515625" customWidth="1"/>
    <col min="14854" max="14854" width="22" bestFit="1" customWidth="1"/>
    <col min="15105" max="15105" width="9.7109375" customWidth="1"/>
    <col min="15106" max="15106" width="87.42578125" customWidth="1"/>
    <col min="15107" max="15107" width="10.7109375" bestFit="1" customWidth="1"/>
    <col min="15108" max="15108" width="10.5703125" bestFit="1" customWidth="1"/>
    <col min="15109" max="15109" width="19.28515625" customWidth="1"/>
    <col min="15110" max="15110" width="22" bestFit="1" customWidth="1"/>
    <col min="15361" max="15361" width="9.7109375" customWidth="1"/>
    <col min="15362" max="15362" width="87.42578125" customWidth="1"/>
    <col min="15363" max="15363" width="10.7109375" bestFit="1" customWidth="1"/>
    <col min="15364" max="15364" width="10.5703125" bestFit="1" customWidth="1"/>
    <col min="15365" max="15365" width="19.28515625" customWidth="1"/>
    <col min="15366" max="15366" width="22" bestFit="1" customWidth="1"/>
    <col min="15617" max="15617" width="9.7109375" customWidth="1"/>
    <col min="15618" max="15618" width="87.42578125" customWidth="1"/>
    <col min="15619" max="15619" width="10.7109375" bestFit="1" customWidth="1"/>
    <col min="15620" max="15620" width="10.5703125" bestFit="1" customWidth="1"/>
    <col min="15621" max="15621" width="19.28515625" customWidth="1"/>
    <col min="15622" max="15622" width="22" bestFit="1" customWidth="1"/>
    <col min="15873" max="15873" width="9.7109375" customWidth="1"/>
    <col min="15874" max="15874" width="87.42578125" customWidth="1"/>
    <col min="15875" max="15875" width="10.7109375" bestFit="1" customWidth="1"/>
    <col min="15876" max="15876" width="10.5703125" bestFit="1" customWidth="1"/>
    <col min="15877" max="15877" width="19.28515625" customWidth="1"/>
    <col min="15878" max="15878" width="22" bestFit="1" customWidth="1"/>
    <col min="16129" max="16129" width="9.7109375" customWidth="1"/>
    <col min="16130" max="16130" width="87.42578125" customWidth="1"/>
    <col min="16131" max="16131" width="10.7109375" bestFit="1" customWidth="1"/>
    <col min="16132" max="16132" width="10.5703125" bestFit="1" customWidth="1"/>
    <col min="16133" max="16133" width="19.28515625" customWidth="1"/>
    <col min="16134" max="16134" width="22" bestFit="1" customWidth="1"/>
  </cols>
  <sheetData>
    <row r="5" spans="1:6" ht="40.5" customHeight="1" x14ac:dyDescent="0.25">
      <c r="A5" s="78" t="s">
        <v>70</v>
      </c>
      <c r="B5" s="78"/>
      <c r="C5" s="78"/>
      <c r="D5" s="78"/>
      <c r="E5" s="78"/>
      <c r="F5" s="78"/>
    </row>
    <row r="6" spans="1:6" x14ac:dyDescent="0.25">
      <c r="A6" s="70"/>
      <c r="B6" s="69"/>
      <c r="C6" s="68"/>
      <c r="D6" s="68"/>
      <c r="E6" s="79"/>
      <c r="F6" s="79"/>
    </row>
    <row r="7" spans="1:6" ht="15.75" thickBot="1" x14ac:dyDescent="0.3">
      <c r="A7" s="67"/>
      <c r="B7" s="66" t="s">
        <v>154</v>
      </c>
      <c r="C7" s="65"/>
      <c r="D7" s="65"/>
      <c r="E7" s="64"/>
      <c r="F7" s="64"/>
    </row>
    <row r="8" spans="1:6" x14ac:dyDescent="0.25">
      <c r="A8" s="63" t="s">
        <v>69</v>
      </c>
      <c r="B8" s="62" t="s">
        <v>68</v>
      </c>
      <c r="C8" s="62" t="s">
        <v>67</v>
      </c>
      <c r="D8" s="62" t="s">
        <v>66</v>
      </c>
      <c r="E8" s="62" t="s">
        <v>65</v>
      </c>
      <c r="F8" s="61" t="s">
        <v>64</v>
      </c>
    </row>
    <row r="9" spans="1:6" x14ac:dyDescent="0.25">
      <c r="A9" s="60"/>
      <c r="B9" s="49" t="s">
        <v>63</v>
      </c>
      <c r="C9" s="55"/>
      <c r="D9" s="54"/>
      <c r="E9" s="51"/>
      <c r="F9" s="39">
        <f>SUBTOTAL(9,F10:F16)</f>
        <v>0</v>
      </c>
    </row>
    <row r="10" spans="1:6" x14ac:dyDescent="0.25">
      <c r="A10" s="44">
        <f>+A7+0.01</f>
        <v>0.01</v>
      </c>
      <c r="B10" s="15" t="s">
        <v>153</v>
      </c>
      <c r="C10" s="43">
        <v>1</v>
      </c>
      <c r="D10" s="42" t="s">
        <v>17</v>
      </c>
      <c r="E10" s="41"/>
      <c r="F10" s="40">
        <f>+C10*E10</f>
        <v>0</v>
      </c>
    </row>
    <row r="11" spans="1:6" x14ac:dyDescent="0.25">
      <c r="A11" s="44">
        <f>+A10+0.01</f>
        <v>0.02</v>
      </c>
      <c r="B11" s="15" t="s">
        <v>152</v>
      </c>
      <c r="C11" s="43">
        <v>1</v>
      </c>
      <c r="D11" s="42" t="s">
        <v>17</v>
      </c>
      <c r="E11" s="41"/>
      <c r="F11" s="40">
        <f>+C11*E11</f>
        <v>0</v>
      </c>
    </row>
    <row r="12" spans="1:6" x14ac:dyDescent="0.25">
      <c r="A12" s="44">
        <f>+A11+0.01</f>
        <v>0.03</v>
      </c>
      <c r="B12" s="15" t="s">
        <v>151</v>
      </c>
      <c r="C12" s="43">
        <f>ROUNDUP(0.85*0.7,2)</f>
        <v>0.6</v>
      </c>
      <c r="D12" s="42" t="s">
        <v>23</v>
      </c>
      <c r="E12" s="41"/>
      <c r="F12" s="40">
        <f>+C12*E12</f>
        <v>0</v>
      </c>
    </row>
    <row r="13" spans="1:6" x14ac:dyDescent="0.25">
      <c r="A13" s="44">
        <f>+A12+0.01</f>
        <v>0.04</v>
      </c>
      <c r="B13" s="15" t="s">
        <v>150</v>
      </c>
      <c r="C13" s="43">
        <f>ROUNDUP(0.85*2.1,2)</f>
        <v>1.79</v>
      </c>
      <c r="D13" s="42" t="s">
        <v>23</v>
      </c>
      <c r="E13" s="41"/>
      <c r="F13" s="40">
        <f>+C13*E13</f>
        <v>0</v>
      </c>
    </row>
    <row r="14" spans="1:6" x14ac:dyDescent="0.25">
      <c r="A14" s="44">
        <f>+A13+0.01</f>
        <v>0.05</v>
      </c>
      <c r="B14" s="15" t="s">
        <v>149</v>
      </c>
      <c r="C14" s="43">
        <f>ROUNDUP(3.28*3.01+0.9*0.9,2)</f>
        <v>10.69</v>
      </c>
      <c r="D14" s="42" t="s">
        <v>23</v>
      </c>
      <c r="E14" s="41"/>
      <c r="F14" s="40">
        <f>+C14*E14</f>
        <v>0</v>
      </c>
    </row>
    <row r="15" spans="1:6" x14ac:dyDescent="0.25">
      <c r="A15" s="44">
        <f>+A14+0.01</f>
        <v>6.0000000000000005E-2</v>
      </c>
      <c r="B15" s="15" t="s">
        <v>148</v>
      </c>
      <c r="C15" s="59">
        <f>ROUNDUP(C14*2+C13*2,2)</f>
        <v>24.96</v>
      </c>
      <c r="D15" s="42" t="s">
        <v>23</v>
      </c>
      <c r="E15" s="41"/>
      <c r="F15" s="40">
        <f>+C15*E15</f>
        <v>0</v>
      </c>
    </row>
    <row r="16" spans="1:6" x14ac:dyDescent="0.25">
      <c r="A16" s="44">
        <f>+A15+0.01</f>
        <v>7.0000000000000007E-2</v>
      </c>
      <c r="B16" s="15" t="s">
        <v>147</v>
      </c>
      <c r="C16" s="43">
        <v>4.4800000000000004</v>
      </c>
      <c r="D16" s="42" t="s">
        <v>15</v>
      </c>
      <c r="E16" s="41"/>
      <c r="F16" s="40">
        <f>+C16*E16</f>
        <v>0</v>
      </c>
    </row>
    <row r="17" spans="1:6" x14ac:dyDescent="0.25">
      <c r="A17" s="50"/>
      <c r="B17" s="52" t="s">
        <v>119</v>
      </c>
      <c r="C17" s="48"/>
      <c r="D17" s="47"/>
      <c r="E17" s="46"/>
      <c r="F17" s="39">
        <f>SUBTOTAL(9,F18)</f>
        <v>0</v>
      </c>
    </row>
    <row r="18" spans="1:6" x14ac:dyDescent="0.25">
      <c r="A18" s="44">
        <f>+A16+0.01</f>
        <v>0.08</v>
      </c>
      <c r="B18" s="15" t="s">
        <v>146</v>
      </c>
      <c r="C18" s="43">
        <v>1</v>
      </c>
      <c r="D18" s="42" t="s">
        <v>17</v>
      </c>
      <c r="E18" s="41"/>
      <c r="F18" s="40">
        <f>+C18*E18</f>
        <v>0</v>
      </c>
    </row>
    <row r="19" spans="1:6" x14ac:dyDescent="0.25">
      <c r="A19" s="50"/>
      <c r="B19" s="52" t="s">
        <v>61</v>
      </c>
      <c r="C19" s="57"/>
      <c r="D19" s="56"/>
      <c r="E19" s="51"/>
      <c r="F19" s="39">
        <f>SUBTOTAL(9,F20:F21)</f>
        <v>0</v>
      </c>
    </row>
    <row r="20" spans="1:6" x14ac:dyDescent="0.25">
      <c r="A20" s="44">
        <f>A18+0.01</f>
        <v>0.09</v>
      </c>
      <c r="B20" s="15" t="s">
        <v>145</v>
      </c>
      <c r="C20" s="43">
        <f>ROUNDUP(0.9*0.2*2,2)</f>
        <v>0.36</v>
      </c>
      <c r="D20" s="42" t="s">
        <v>23</v>
      </c>
      <c r="E20" s="41"/>
      <c r="F20" s="40">
        <f>+C20*E20</f>
        <v>0</v>
      </c>
    </row>
    <row r="21" spans="1:6" x14ac:dyDescent="0.25">
      <c r="A21" s="44">
        <f>+A20+0.01</f>
        <v>9.9999999999999992E-2</v>
      </c>
      <c r="B21" s="15" t="s">
        <v>144</v>
      </c>
      <c r="C21" s="43">
        <f>ROUNDUP(0.85*2,2)</f>
        <v>1.7</v>
      </c>
      <c r="D21" s="42" t="s">
        <v>15</v>
      </c>
      <c r="E21" s="41"/>
      <c r="F21" s="40">
        <f>+C21*E21</f>
        <v>0</v>
      </c>
    </row>
    <row r="22" spans="1:6" x14ac:dyDescent="0.25">
      <c r="A22" s="50"/>
      <c r="B22" s="49" t="s">
        <v>59</v>
      </c>
      <c r="C22" s="48"/>
      <c r="D22" s="47"/>
      <c r="E22" s="51"/>
      <c r="F22" s="39">
        <f>SUBTOTAL(9,F23:F28)</f>
        <v>0</v>
      </c>
    </row>
    <row r="23" spans="1:6" x14ac:dyDescent="0.25">
      <c r="A23" s="44">
        <f>A21+0.01</f>
        <v>0.10999999999999999</v>
      </c>
      <c r="B23" s="15" t="s">
        <v>58</v>
      </c>
      <c r="C23" s="43">
        <v>2</v>
      </c>
      <c r="D23" s="42" t="s">
        <v>17</v>
      </c>
      <c r="E23" s="41"/>
      <c r="F23" s="40">
        <f>+C23*E23</f>
        <v>0</v>
      </c>
    </row>
    <row r="24" spans="1:6" x14ac:dyDescent="0.25">
      <c r="A24" s="44">
        <f>+A23+0.01</f>
        <v>0.11999999999999998</v>
      </c>
      <c r="B24" s="45" t="s">
        <v>57</v>
      </c>
      <c r="C24" s="43">
        <v>4</v>
      </c>
      <c r="D24" s="42" t="s">
        <v>17</v>
      </c>
      <c r="E24" s="41"/>
      <c r="F24" s="40">
        <f>+C24*E24</f>
        <v>0</v>
      </c>
    </row>
    <row r="25" spans="1:6" x14ac:dyDescent="0.25">
      <c r="A25" s="44">
        <f>+A24+0.01</f>
        <v>0.12999999999999998</v>
      </c>
      <c r="B25" s="15" t="s">
        <v>143</v>
      </c>
      <c r="C25" s="43">
        <v>1</v>
      </c>
      <c r="D25" s="42" t="s">
        <v>17</v>
      </c>
      <c r="E25" s="41"/>
      <c r="F25" s="40">
        <f>+C25*E25</f>
        <v>0</v>
      </c>
    </row>
    <row r="26" spans="1:6" x14ac:dyDescent="0.25">
      <c r="A26" s="44">
        <f>+A25+0.01</f>
        <v>0.13999999999999999</v>
      </c>
      <c r="B26" s="15" t="s">
        <v>142</v>
      </c>
      <c r="C26" s="43">
        <v>1</v>
      </c>
      <c r="D26" s="42" t="s">
        <v>17</v>
      </c>
      <c r="E26" s="41"/>
      <c r="F26" s="40">
        <f>+C26*E26</f>
        <v>0</v>
      </c>
    </row>
    <row r="27" spans="1:6" x14ac:dyDescent="0.25">
      <c r="A27" s="44">
        <f>+A26+0.01</f>
        <v>0.15</v>
      </c>
      <c r="B27" s="15" t="s">
        <v>55</v>
      </c>
      <c r="C27" s="43">
        <v>2</v>
      </c>
      <c r="D27" s="42" t="s">
        <v>17</v>
      </c>
      <c r="E27" s="41"/>
      <c r="F27" s="40">
        <f>+C27*E27</f>
        <v>0</v>
      </c>
    </row>
    <row r="28" spans="1:6" ht="30" x14ac:dyDescent="0.25">
      <c r="A28" s="44">
        <f>+A27+0.01</f>
        <v>0.16</v>
      </c>
      <c r="B28" s="58" t="s">
        <v>117</v>
      </c>
      <c r="C28" s="43">
        <v>1</v>
      </c>
      <c r="D28" s="42" t="s">
        <v>13</v>
      </c>
      <c r="E28" s="41"/>
      <c r="F28" s="40">
        <f>+C28*E28</f>
        <v>0</v>
      </c>
    </row>
    <row r="29" spans="1:6" x14ac:dyDescent="0.25">
      <c r="A29" s="50"/>
      <c r="B29" s="53" t="s">
        <v>53</v>
      </c>
      <c r="C29" s="48"/>
      <c r="D29" s="47"/>
      <c r="E29" s="51"/>
      <c r="F29" s="39">
        <f>SUBTOTAL(9,F30:F38)</f>
        <v>0</v>
      </c>
    </row>
    <row r="30" spans="1:6" x14ac:dyDescent="0.25">
      <c r="A30" s="44">
        <f>A28+0.01</f>
        <v>0.17</v>
      </c>
      <c r="B30" s="15" t="s">
        <v>52</v>
      </c>
      <c r="C30" s="43">
        <v>1</v>
      </c>
      <c r="D30" s="42" t="s">
        <v>17</v>
      </c>
      <c r="E30" s="41"/>
      <c r="F30" s="40">
        <f>+C30*E30</f>
        <v>0</v>
      </c>
    </row>
    <row r="31" spans="1:6" x14ac:dyDescent="0.25">
      <c r="A31" s="44">
        <f>+A30+0.01</f>
        <v>0.18000000000000002</v>
      </c>
      <c r="B31" s="15" t="s">
        <v>51</v>
      </c>
      <c r="C31" s="43">
        <v>2</v>
      </c>
      <c r="D31" s="42" t="s">
        <v>17</v>
      </c>
      <c r="E31" s="41"/>
      <c r="F31" s="40">
        <f>+C31*E31</f>
        <v>0</v>
      </c>
    </row>
    <row r="32" spans="1:6" x14ac:dyDescent="0.25">
      <c r="A32" s="44">
        <f>+A31+0.01</f>
        <v>0.19000000000000003</v>
      </c>
      <c r="B32" s="15" t="s">
        <v>50</v>
      </c>
      <c r="C32" s="43">
        <v>25</v>
      </c>
      <c r="D32" s="42" t="s">
        <v>45</v>
      </c>
      <c r="E32" s="41"/>
      <c r="F32" s="40">
        <f>+C32*E32</f>
        <v>0</v>
      </c>
    </row>
    <row r="33" spans="1:6" x14ac:dyDescent="0.25">
      <c r="A33" s="44">
        <f>+A32+0.01</f>
        <v>0.20000000000000004</v>
      </c>
      <c r="B33" s="15" t="s">
        <v>49</v>
      </c>
      <c r="C33" s="43">
        <v>25</v>
      </c>
      <c r="D33" s="42" t="s">
        <v>45</v>
      </c>
      <c r="E33" s="41"/>
      <c r="F33" s="40">
        <f>+C33*E33</f>
        <v>0</v>
      </c>
    </row>
    <row r="34" spans="1:6" x14ac:dyDescent="0.25">
      <c r="A34" s="44">
        <f>+A33+0.01</f>
        <v>0.21000000000000005</v>
      </c>
      <c r="B34" s="15" t="s">
        <v>48</v>
      </c>
      <c r="C34" s="43">
        <v>3</v>
      </c>
      <c r="D34" s="42" t="s">
        <v>17</v>
      </c>
      <c r="E34" s="41"/>
      <c r="F34" s="40">
        <f>+C34*E34</f>
        <v>0</v>
      </c>
    </row>
    <row r="35" spans="1:6" x14ac:dyDescent="0.25">
      <c r="A35" s="44">
        <f>+A34+0.01</f>
        <v>0.22000000000000006</v>
      </c>
      <c r="B35" s="15" t="s">
        <v>47</v>
      </c>
      <c r="C35" s="43">
        <v>3</v>
      </c>
      <c r="D35" s="42" t="s">
        <v>17</v>
      </c>
      <c r="E35" s="41"/>
      <c r="F35" s="40">
        <f>+C35*E35</f>
        <v>0</v>
      </c>
    </row>
    <row r="36" spans="1:6" x14ac:dyDescent="0.25">
      <c r="A36" s="44">
        <f>+A35+0.01</f>
        <v>0.23000000000000007</v>
      </c>
      <c r="B36" s="15" t="s">
        <v>46</v>
      </c>
      <c r="C36" s="43">
        <f>+C32+C33</f>
        <v>50</v>
      </c>
      <c r="D36" s="42" t="s">
        <v>45</v>
      </c>
      <c r="E36" s="41"/>
      <c r="F36" s="40">
        <f>+C36*E36</f>
        <v>0</v>
      </c>
    </row>
    <row r="37" spans="1:6" x14ac:dyDescent="0.25">
      <c r="A37" s="44">
        <f>+A36+0.01</f>
        <v>0.24000000000000007</v>
      </c>
      <c r="B37" s="15" t="s">
        <v>44</v>
      </c>
      <c r="C37" s="43">
        <v>3</v>
      </c>
      <c r="D37" s="42" t="s">
        <v>17</v>
      </c>
      <c r="E37" s="41"/>
      <c r="F37" s="40">
        <f>+C37*E37</f>
        <v>0</v>
      </c>
    </row>
    <row r="38" spans="1:6" x14ac:dyDescent="0.25">
      <c r="A38" s="44">
        <f>+A37+0.01</f>
        <v>0.25000000000000006</v>
      </c>
      <c r="B38" s="15" t="s">
        <v>43</v>
      </c>
      <c r="C38" s="43">
        <v>1</v>
      </c>
      <c r="D38" s="42" t="s">
        <v>17</v>
      </c>
      <c r="E38" s="41"/>
      <c r="F38" s="40">
        <f>+C38*E38</f>
        <v>0</v>
      </c>
    </row>
    <row r="39" spans="1:6" x14ac:dyDescent="0.25">
      <c r="A39" s="50"/>
      <c r="B39" s="53" t="s">
        <v>42</v>
      </c>
      <c r="C39" s="48"/>
      <c r="D39" s="47"/>
      <c r="E39" s="51"/>
      <c r="F39" s="39">
        <f>SUBTOTAL(9,F40:F42)</f>
        <v>0</v>
      </c>
    </row>
    <row r="40" spans="1:6" x14ac:dyDescent="0.25">
      <c r="A40" s="44">
        <f>A38+0.01</f>
        <v>0.26000000000000006</v>
      </c>
      <c r="B40" s="15" t="s">
        <v>41</v>
      </c>
      <c r="C40" s="43">
        <v>1</v>
      </c>
      <c r="D40" s="42" t="s">
        <v>17</v>
      </c>
      <c r="E40" s="41"/>
      <c r="F40" s="40">
        <f>+C40*E40</f>
        <v>0</v>
      </c>
    </row>
    <row r="41" spans="1:6" x14ac:dyDescent="0.25">
      <c r="A41" s="44">
        <f>+A40+0.01</f>
        <v>0.27000000000000007</v>
      </c>
      <c r="B41" s="15" t="s">
        <v>40</v>
      </c>
      <c r="C41" s="43">
        <v>2</v>
      </c>
      <c r="D41" s="42" t="s">
        <v>17</v>
      </c>
      <c r="E41" s="41"/>
      <c r="F41" s="40">
        <f>+C41*E41</f>
        <v>0</v>
      </c>
    </row>
    <row r="42" spans="1:6" x14ac:dyDescent="0.25">
      <c r="A42" s="44">
        <f>+A41+0.01</f>
        <v>0.28000000000000008</v>
      </c>
      <c r="B42" s="15" t="s">
        <v>39</v>
      </c>
      <c r="C42" s="43">
        <v>1</v>
      </c>
      <c r="D42" s="42" t="s">
        <v>17</v>
      </c>
      <c r="E42" s="41"/>
      <c r="F42" s="40">
        <f>+C42*E42</f>
        <v>0</v>
      </c>
    </row>
    <row r="43" spans="1:6" x14ac:dyDescent="0.25">
      <c r="A43" s="50"/>
      <c r="B43" s="49" t="s">
        <v>38</v>
      </c>
      <c r="C43" s="48"/>
      <c r="D43" s="47"/>
      <c r="E43" s="51"/>
      <c r="F43" s="39">
        <f>SUBTOTAL(9,F44:F51)</f>
        <v>0</v>
      </c>
    </row>
    <row r="44" spans="1:6" x14ac:dyDescent="0.25">
      <c r="A44" s="44">
        <f>+A42+0.01</f>
        <v>0.29000000000000009</v>
      </c>
      <c r="B44" s="15" t="s">
        <v>141</v>
      </c>
      <c r="C44" s="43">
        <v>1</v>
      </c>
      <c r="D44" s="42" t="s">
        <v>17</v>
      </c>
      <c r="E44" s="41"/>
      <c r="F44" s="40">
        <f>+C44*E44</f>
        <v>0</v>
      </c>
    </row>
    <row r="45" spans="1:6" x14ac:dyDescent="0.25">
      <c r="A45" s="44">
        <f>+A44+0.01</f>
        <v>0.3000000000000001</v>
      </c>
      <c r="B45" s="15" t="s">
        <v>140</v>
      </c>
      <c r="C45" s="43">
        <v>1</v>
      </c>
      <c r="D45" s="42" t="s">
        <v>17</v>
      </c>
      <c r="E45" s="41"/>
      <c r="F45" s="40">
        <f>+C45*E45</f>
        <v>0</v>
      </c>
    </row>
    <row r="46" spans="1:6" x14ac:dyDescent="0.25">
      <c r="A46" s="44">
        <f>+A45+0.01</f>
        <v>0.31000000000000011</v>
      </c>
      <c r="B46" s="15" t="s">
        <v>36</v>
      </c>
      <c r="C46" s="43">
        <v>1</v>
      </c>
      <c r="D46" s="42" t="s">
        <v>17</v>
      </c>
      <c r="E46" s="41"/>
      <c r="F46" s="40">
        <f>+C46*E46</f>
        <v>0</v>
      </c>
    </row>
    <row r="47" spans="1:6" x14ac:dyDescent="0.25">
      <c r="A47" s="44">
        <f>+A46+0.01</f>
        <v>0.32000000000000012</v>
      </c>
      <c r="B47" s="15" t="s">
        <v>35</v>
      </c>
      <c r="C47" s="43">
        <f>ROUNDUP((1.15*2+1.2*2)+(1.2*2+1.2*2),2)</f>
        <v>9.5</v>
      </c>
      <c r="D47" s="42" t="s">
        <v>15</v>
      </c>
      <c r="E47" s="41"/>
      <c r="F47" s="40">
        <f>+C47*E47</f>
        <v>0</v>
      </c>
    </row>
    <row r="48" spans="1:6" x14ac:dyDescent="0.25">
      <c r="A48" s="44">
        <f>+A47+0.01</f>
        <v>0.33000000000000013</v>
      </c>
      <c r="B48" s="15" t="s">
        <v>139</v>
      </c>
      <c r="C48" s="43">
        <v>1</v>
      </c>
      <c r="D48" s="42" t="s">
        <v>17</v>
      </c>
      <c r="E48" s="41"/>
      <c r="F48" s="40">
        <f>+C48*E48</f>
        <v>0</v>
      </c>
    </row>
    <row r="49" spans="1:6" x14ac:dyDescent="0.25">
      <c r="A49" s="44">
        <f>+A48+0.01</f>
        <v>0.34000000000000014</v>
      </c>
      <c r="B49" s="15" t="s">
        <v>34</v>
      </c>
      <c r="C49" s="43">
        <v>1</v>
      </c>
      <c r="D49" s="42" t="s">
        <v>17</v>
      </c>
      <c r="E49" s="41"/>
      <c r="F49" s="40">
        <f>+C49*E49</f>
        <v>0</v>
      </c>
    </row>
    <row r="50" spans="1:6" x14ac:dyDescent="0.25">
      <c r="A50" s="44">
        <f>+A49+0.01</f>
        <v>0.35000000000000014</v>
      </c>
      <c r="B50" s="15" t="s">
        <v>138</v>
      </c>
      <c r="C50" s="43">
        <v>1</v>
      </c>
      <c r="D50" s="42" t="s">
        <v>17</v>
      </c>
      <c r="E50" s="41"/>
      <c r="F50" s="40">
        <f>+C50*E50</f>
        <v>0</v>
      </c>
    </row>
    <row r="51" spans="1:6" x14ac:dyDescent="0.25">
      <c r="A51" s="44">
        <f>+A50+0.01</f>
        <v>0.36000000000000015</v>
      </c>
      <c r="B51" s="15" t="s">
        <v>75</v>
      </c>
      <c r="C51" s="43">
        <v>1</v>
      </c>
      <c r="D51" s="42" t="s">
        <v>17</v>
      </c>
      <c r="E51" s="41"/>
      <c r="F51" s="40">
        <f>+C51*E51</f>
        <v>0</v>
      </c>
    </row>
    <row r="52" spans="1:6" x14ac:dyDescent="0.25">
      <c r="A52" s="50"/>
      <c r="B52" s="49" t="s">
        <v>33</v>
      </c>
      <c r="C52" s="48"/>
      <c r="D52" s="47"/>
      <c r="E52" s="51"/>
      <c r="F52" s="39">
        <f>SUBTOTAL(9,F53)</f>
        <v>0</v>
      </c>
    </row>
    <row r="53" spans="1:6" x14ac:dyDescent="0.25">
      <c r="A53" s="44">
        <f>A51+0.01</f>
        <v>0.37000000000000016</v>
      </c>
      <c r="B53" s="15" t="s">
        <v>32</v>
      </c>
      <c r="C53" s="43">
        <v>1</v>
      </c>
      <c r="D53" s="42" t="s">
        <v>17</v>
      </c>
      <c r="E53" s="41"/>
      <c r="F53" s="40">
        <f>+C53*E53</f>
        <v>0</v>
      </c>
    </row>
    <row r="54" spans="1:6" x14ac:dyDescent="0.25">
      <c r="A54" s="50"/>
      <c r="B54" s="52" t="s">
        <v>31</v>
      </c>
      <c r="C54" s="48"/>
      <c r="D54" s="47"/>
      <c r="E54" s="51"/>
      <c r="F54" s="39">
        <f>SUBTOTAL(9,F55)</f>
        <v>0</v>
      </c>
    </row>
    <row r="55" spans="1:6" x14ac:dyDescent="0.25">
      <c r="A55" s="44">
        <f>A53+0.01</f>
        <v>0.38000000000000017</v>
      </c>
      <c r="B55" s="15" t="s">
        <v>30</v>
      </c>
      <c r="C55" s="43">
        <v>5</v>
      </c>
      <c r="D55" s="42" t="s">
        <v>17</v>
      </c>
      <c r="E55" s="41"/>
      <c r="F55" s="40">
        <f>+C55*E55</f>
        <v>0</v>
      </c>
    </row>
    <row r="56" spans="1:6" x14ac:dyDescent="0.25">
      <c r="A56" s="50"/>
      <c r="B56" s="49" t="s">
        <v>29</v>
      </c>
      <c r="C56" s="48"/>
      <c r="D56" s="47"/>
      <c r="E56" s="46"/>
      <c r="F56" s="39">
        <f>SUBTOTAL(9,F57:F75)</f>
        <v>0</v>
      </c>
    </row>
    <row r="57" spans="1:6" x14ac:dyDescent="0.25">
      <c r="A57" s="44">
        <f>A55+0.01</f>
        <v>0.39000000000000018</v>
      </c>
      <c r="B57" s="15" t="s">
        <v>28</v>
      </c>
      <c r="C57" s="43">
        <f>ROUNDUP((4.18+6.6)*3,2)</f>
        <v>32.340000000000003</v>
      </c>
      <c r="D57" s="42" t="s">
        <v>23</v>
      </c>
      <c r="E57" s="41"/>
      <c r="F57" s="40">
        <f>+C57*E57</f>
        <v>0</v>
      </c>
    </row>
    <row r="58" spans="1:6" x14ac:dyDescent="0.25">
      <c r="A58" s="44">
        <f>A57+0.01</f>
        <v>0.40000000000000019</v>
      </c>
      <c r="B58" s="15" t="s">
        <v>27</v>
      </c>
      <c r="C58" s="43">
        <f>ROUNDUP((1.4*1.1)+(0.5*0.62*2),2)</f>
        <v>2.16</v>
      </c>
      <c r="D58" s="42" t="s">
        <v>23</v>
      </c>
      <c r="E58" s="41"/>
      <c r="F58" s="40">
        <f>+C58*E58</f>
        <v>0</v>
      </c>
    </row>
    <row r="59" spans="1:6" x14ac:dyDescent="0.25">
      <c r="A59" s="44">
        <f>A58+0.01</f>
        <v>0.4100000000000002</v>
      </c>
      <c r="B59" s="45" t="s">
        <v>26</v>
      </c>
      <c r="C59" s="43">
        <f>ROUNDUP((19.88*2.83)+(5.24*2),2)</f>
        <v>66.75</v>
      </c>
      <c r="D59" s="42" t="s">
        <v>23</v>
      </c>
      <c r="E59" s="41"/>
      <c r="F59" s="40">
        <f>+C59*E59</f>
        <v>0</v>
      </c>
    </row>
    <row r="60" spans="1:6" x14ac:dyDescent="0.25">
      <c r="A60" s="44">
        <f>A59+0.01</f>
        <v>0.42000000000000021</v>
      </c>
      <c r="B60" s="45" t="s">
        <v>25</v>
      </c>
      <c r="C60" s="43">
        <f>ROUNDUP((5.77*4.17+1.45*1.17),2)</f>
        <v>25.76</v>
      </c>
      <c r="D60" s="42" t="s">
        <v>23</v>
      </c>
      <c r="E60" s="41"/>
      <c r="F60" s="40">
        <f>+C60*E60</f>
        <v>0</v>
      </c>
    </row>
    <row r="61" spans="1:6" x14ac:dyDescent="0.25">
      <c r="A61" s="44">
        <f>A60+0.01</f>
        <v>0.43000000000000022</v>
      </c>
      <c r="B61" s="15" t="s">
        <v>24</v>
      </c>
      <c r="C61" s="43">
        <f>ROUNDUP((5.77+1.2)*(4.18+1.2+1.2),2)</f>
        <v>45.87</v>
      </c>
      <c r="D61" s="42" t="s">
        <v>23</v>
      </c>
      <c r="E61" s="41"/>
      <c r="F61" s="40">
        <f>+C61*E61</f>
        <v>0</v>
      </c>
    </row>
    <row r="62" spans="1:6" x14ac:dyDescent="0.25">
      <c r="A62" s="44">
        <f>+A61+0.01</f>
        <v>0.44000000000000022</v>
      </c>
      <c r="B62" s="15" t="s">
        <v>72</v>
      </c>
      <c r="C62" s="43">
        <v>1</v>
      </c>
      <c r="D62" s="42" t="s">
        <v>17</v>
      </c>
      <c r="E62" s="41"/>
      <c r="F62" s="40">
        <f>+C62*E62</f>
        <v>0</v>
      </c>
    </row>
    <row r="63" spans="1:6" x14ac:dyDescent="0.25">
      <c r="A63" s="44">
        <f>+A62+0.01</f>
        <v>0.45000000000000023</v>
      </c>
      <c r="B63" s="15" t="s">
        <v>22</v>
      </c>
      <c r="C63" s="43">
        <v>1</v>
      </c>
      <c r="D63" s="42" t="s">
        <v>17</v>
      </c>
      <c r="E63" s="41"/>
      <c r="F63" s="40">
        <f>+C63*E63</f>
        <v>0</v>
      </c>
    </row>
    <row r="64" spans="1:6" x14ac:dyDescent="0.25">
      <c r="A64" s="44">
        <f>+A63+0.01</f>
        <v>0.46000000000000024</v>
      </c>
      <c r="B64" s="15" t="s">
        <v>137</v>
      </c>
      <c r="C64" s="43">
        <v>2</v>
      </c>
      <c r="D64" s="42" t="s">
        <v>17</v>
      </c>
      <c r="E64" s="41"/>
      <c r="F64" s="40">
        <f>+C64*E64</f>
        <v>0</v>
      </c>
    </row>
    <row r="65" spans="1:6" x14ac:dyDescent="0.25">
      <c r="A65" s="44">
        <f>A64+0.01</f>
        <v>0.47000000000000025</v>
      </c>
      <c r="B65" s="15" t="s">
        <v>21</v>
      </c>
      <c r="C65" s="43">
        <v>1</v>
      </c>
      <c r="D65" s="42" t="s">
        <v>17</v>
      </c>
      <c r="E65" s="41"/>
      <c r="F65" s="40">
        <f>+C65*E65</f>
        <v>0</v>
      </c>
    </row>
    <row r="66" spans="1:6" x14ac:dyDescent="0.25">
      <c r="A66" s="44">
        <f>A65+0.01</f>
        <v>0.48000000000000026</v>
      </c>
      <c r="B66" s="15" t="s">
        <v>20</v>
      </c>
      <c r="C66" s="43">
        <v>1</v>
      </c>
      <c r="D66" s="42" t="s">
        <v>17</v>
      </c>
      <c r="E66" s="41"/>
      <c r="F66" s="40">
        <f>+C66*E66</f>
        <v>0</v>
      </c>
    </row>
    <row r="67" spans="1:6" x14ac:dyDescent="0.25">
      <c r="A67" s="44">
        <f>A66+0.01</f>
        <v>0.49000000000000027</v>
      </c>
      <c r="B67" s="15" t="s">
        <v>19</v>
      </c>
      <c r="C67" s="43">
        <v>1</v>
      </c>
      <c r="D67" s="42" t="s">
        <v>17</v>
      </c>
      <c r="E67" s="41"/>
      <c r="F67" s="40">
        <f>+C67*E67</f>
        <v>0</v>
      </c>
    </row>
    <row r="68" spans="1:6" x14ac:dyDescent="0.25">
      <c r="A68" s="44">
        <f>A67+0.01</f>
        <v>0.50000000000000022</v>
      </c>
      <c r="B68" s="15" t="s">
        <v>18</v>
      </c>
      <c r="C68" s="43">
        <v>1</v>
      </c>
      <c r="D68" s="42" t="s">
        <v>17</v>
      </c>
      <c r="E68" s="41"/>
      <c r="F68" s="40">
        <f>+C68*E68</f>
        <v>0</v>
      </c>
    </row>
    <row r="69" spans="1:6" x14ac:dyDescent="0.25">
      <c r="A69" s="44">
        <f>A68+0.01</f>
        <v>0.51000000000000023</v>
      </c>
      <c r="B69" s="15" t="s">
        <v>136</v>
      </c>
      <c r="C69" s="43">
        <v>1</v>
      </c>
      <c r="D69" s="42" t="s">
        <v>17</v>
      </c>
      <c r="E69" s="41"/>
      <c r="F69" s="40">
        <f>+C69*E69</f>
        <v>0</v>
      </c>
    </row>
    <row r="70" spans="1:6" x14ac:dyDescent="0.25">
      <c r="A70" s="44">
        <f>A69+0.01</f>
        <v>0.52000000000000024</v>
      </c>
      <c r="B70" s="15" t="s">
        <v>135</v>
      </c>
      <c r="C70" s="43">
        <v>1</v>
      </c>
      <c r="D70" s="42" t="s">
        <v>17</v>
      </c>
      <c r="E70" s="41"/>
      <c r="F70" s="40">
        <f>+C70*E70</f>
        <v>0</v>
      </c>
    </row>
    <row r="71" spans="1:6" x14ac:dyDescent="0.25">
      <c r="A71" s="44">
        <f>A70+0.01</f>
        <v>0.53000000000000025</v>
      </c>
      <c r="B71" s="15" t="s">
        <v>134</v>
      </c>
      <c r="C71" s="43">
        <v>1</v>
      </c>
      <c r="D71" s="42" t="s">
        <v>17</v>
      </c>
      <c r="E71" s="41"/>
      <c r="F71" s="40">
        <f>+C71*E71</f>
        <v>0</v>
      </c>
    </row>
    <row r="72" spans="1:6" x14ac:dyDescent="0.25">
      <c r="A72" s="44">
        <f>A71+0.01</f>
        <v>0.54000000000000026</v>
      </c>
      <c r="B72" s="15" t="s">
        <v>133</v>
      </c>
      <c r="C72" s="43">
        <v>1</v>
      </c>
      <c r="D72" s="42" t="s">
        <v>17</v>
      </c>
      <c r="E72" s="41"/>
      <c r="F72" s="40">
        <f>+C72*E72</f>
        <v>0</v>
      </c>
    </row>
    <row r="73" spans="1:6" x14ac:dyDescent="0.25">
      <c r="A73" s="44">
        <f>A72+0.01</f>
        <v>0.55000000000000027</v>
      </c>
      <c r="B73" s="15" t="s">
        <v>132</v>
      </c>
      <c r="C73" s="43">
        <v>1</v>
      </c>
      <c r="D73" s="42" t="s">
        <v>17</v>
      </c>
      <c r="E73" s="41"/>
      <c r="F73" s="40">
        <f>+C73*E73</f>
        <v>0</v>
      </c>
    </row>
    <row r="74" spans="1:6" x14ac:dyDescent="0.25">
      <c r="A74" s="44">
        <f>A73+0.01</f>
        <v>0.56000000000000028</v>
      </c>
      <c r="B74" s="15" t="s">
        <v>131</v>
      </c>
      <c r="C74" s="43">
        <v>1</v>
      </c>
      <c r="D74" s="42" t="s">
        <v>17</v>
      </c>
      <c r="E74" s="41"/>
      <c r="F74" s="40">
        <f>+C74*E74</f>
        <v>0</v>
      </c>
    </row>
    <row r="75" spans="1:6" x14ac:dyDescent="0.25">
      <c r="A75" s="44">
        <f>A74+0.01</f>
        <v>0.57000000000000028</v>
      </c>
      <c r="B75" s="15" t="s">
        <v>14</v>
      </c>
      <c r="C75" s="43">
        <v>1</v>
      </c>
      <c r="D75" s="42" t="s">
        <v>13</v>
      </c>
      <c r="E75" s="41"/>
      <c r="F75" s="40">
        <f>+C75*E75</f>
        <v>0</v>
      </c>
    </row>
    <row r="76" spans="1:6" x14ac:dyDescent="0.25">
      <c r="A76" s="44"/>
      <c r="B76" s="36"/>
      <c r="C76" s="43"/>
      <c r="D76" s="42"/>
      <c r="E76" s="41"/>
      <c r="F76" s="40"/>
    </row>
    <row r="77" spans="1:6" ht="15.75" x14ac:dyDescent="0.25">
      <c r="A77" s="27"/>
      <c r="B77" s="26" t="s">
        <v>12</v>
      </c>
      <c r="C77" s="25"/>
      <c r="D77" s="24"/>
      <c r="E77" s="23"/>
      <c r="F77" s="39">
        <f>SUBTOTAL(9,F9:F75)</f>
        <v>0</v>
      </c>
    </row>
    <row r="78" spans="1:6" x14ac:dyDescent="0.25">
      <c r="A78" s="16"/>
      <c r="B78" s="31"/>
      <c r="C78" s="38"/>
      <c r="D78" s="31"/>
      <c r="E78" s="37"/>
      <c r="F78" s="12"/>
    </row>
    <row r="79" spans="1:6" x14ac:dyDescent="0.25">
      <c r="A79" s="16"/>
      <c r="B79" s="36" t="s">
        <v>11</v>
      </c>
      <c r="C79" s="35"/>
      <c r="D79" s="31"/>
      <c r="E79" s="34"/>
      <c r="F79" s="12"/>
    </row>
    <row r="80" spans="1:6" x14ac:dyDescent="0.25">
      <c r="A80" s="16"/>
      <c r="B80" s="15" t="s">
        <v>10</v>
      </c>
      <c r="C80" s="14">
        <v>0.1</v>
      </c>
      <c r="D80" s="13" t="s">
        <v>1</v>
      </c>
      <c r="E80" s="33">
        <f>+$F$77*C80</f>
        <v>0</v>
      </c>
      <c r="F80" s="32"/>
    </row>
    <row r="81" spans="1:6" x14ac:dyDescent="0.25">
      <c r="A81" s="16"/>
      <c r="B81" s="15" t="s">
        <v>9</v>
      </c>
      <c r="C81" s="14">
        <v>2.5000000000000001E-2</v>
      </c>
      <c r="D81" s="13" t="s">
        <v>1</v>
      </c>
      <c r="E81" s="33">
        <f>+$F$77*C81</f>
        <v>0</v>
      </c>
      <c r="F81" s="32"/>
    </row>
    <row r="82" spans="1:6" x14ac:dyDescent="0.25">
      <c r="A82" s="16"/>
      <c r="B82" s="15" t="s">
        <v>8</v>
      </c>
      <c r="C82" s="14">
        <v>4.6399999999999997E-2</v>
      </c>
      <c r="D82" s="13" t="s">
        <v>1</v>
      </c>
      <c r="E82" s="33">
        <f>+$F$77*C82</f>
        <v>0</v>
      </c>
      <c r="F82" s="32"/>
    </row>
    <row r="83" spans="1:6" x14ac:dyDescent="0.25">
      <c r="A83" s="16"/>
      <c r="B83" s="15" t="s">
        <v>7</v>
      </c>
      <c r="C83" s="14">
        <v>0.01</v>
      </c>
      <c r="D83" s="13" t="s">
        <v>1</v>
      </c>
      <c r="E83" s="33">
        <f>+$F$77*C83</f>
        <v>0</v>
      </c>
      <c r="F83" s="32"/>
    </row>
    <row r="84" spans="1:6" x14ac:dyDescent="0.25">
      <c r="A84" s="16"/>
      <c r="B84" s="15" t="s">
        <v>6</v>
      </c>
      <c r="C84" s="14">
        <v>0.05</v>
      </c>
      <c r="D84" s="13" t="s">
        <v>1</v>
      </c>
      <c r="E84" s="33">
        <f>+$F$77*C84</f>
        <v>0</v>
      </c>
      <c r="F84" s="32"/>
    </row>
    <row r="85" spans="1:6" x14ac:dyDescent="0.25">
      <c r="A85" s="16"/>
      <c r="B85" s="15" t="s">
        <v>5</v>
      </c>
      <c r="C85" s="14">
        <v>1E-3</v>
      </c>
      <c r="D85" s="13" t="s">
        <v>1</v>
      </c>
      <c r="E85" s="33">
        <f>+$F$77*C85</f>
        <v>0</v>
      </c>
      <c r="F85" s="32"/>
    </row>
    <row r="86" spans="1:6" x14ac:dyDescent="0.25">
      <c r="A86" s="16"/>
      <c r="B86" s="15" t="s">
        <v>4</v>
      </c>
      <c r="C86" s="14">
        <v>0.18</v>
      </c>
      <c r="D86" s="33">
        <f>+E80</f>
        <v>0</v>
      </c>
      <c r="E86" s="33">
        <f>+C86*D86</f>
        <v>0</v>
      </c>
      <c r="F86" s="32"/>
    </row>
    <row r="87" spans="1:6" x14ac:dyDescent="0.25">
      <c r="A87" s="16"/>
      <c r="B87" s="31"/>
      <c r="C87" s="30"/>
      <c r="D87" s="29"/>
      <c r="E87" s="28"/>
      <c r="F87" s="12"/>
    </row>
    <row r="88" spans="1:6" ht="15.75" x14ac:dyDescent="0.25">
      <c r="A88" s="27"/>
      <c r="B88" s="26" t="s">
        <v>3</v>
      </c>
      <c r="C88" s="25"/>
      <c r="D88" s="24"/>
      <c r="E88" s="23"/>
      <c r="F88" s="22">
        <f>+F77+SUM(E80:E86)</f>
        <v>0</v>
      </c>
    </row>
    <row r="89" spans="1:6" x14ac:dyDescent="0.25">
      <c r="A89" s="16"/>
      <c r="B89" s="21"/>
      <c r="C89" s="20"/>
      <c r="D89" s="19"/>
      <c r="E89" s="18"/>
      <c r="F89" s="17"/>
    </row>
    <row r="90" spans="1:6" x14ac:dyDescent="0.25">
      <c r="A90" s="16"/>
      <c r="B90" s="15" t="s">
        <v>2</v>
      </c>
      <c r="C90" s="14">
        <v>0.05</v>
      </c>
      <c r="D90" s="13" t="s">
        <v>1</v>
      </c>
      <c r="E90" s="33">
        <f>+F77*C90</f>
        <v>0</v>
      </c>
      <c r="F90" s="12"/>
    </row>
    <row r="91" spans="1:6" x14ac:dyDescent="0.25">
      <c r="A91" s="11"/>
      <c r="B91" s="10"/>
      <c r="C91" s="8"/>
      <c r="D91" s="9"/>
      <c r="E91" s="8"/>
      <c r="F91" s="7"/>
    </row>
    <row r="92" spans="1:6" ht="15.75" x14ac:dyDescent="0.25">
      <c r="A92" s="6"/>
      <c r="B92" s="5" t="s">
        <v>0</v>
      </c>
      <c r="C92" s="3"/>
      <c r="D92" s="4"/>
      <c r="E92" s="3"/>
      <c r="F92" s="2">
        <f>+F88+E90</f>
        <v>0</v>
      </c>
    </row>
  </sheetData>
  <mergeCells count="2">
    <mergeCell ref="A5:F5"/>
    <mergeCell ref="E6:F6"/>
  </mergeCells>
  <pageMargins left="0.7" right="0.7" top="0.75" bottom="0.75" header="0.3" footer="0.3"/>
  <pageSetup scale="62" fitToHeight="0" orientation="portrait" horizontalDpi="4294967295" verticalDpi="4294967295" r:id="rId1"/>
  <rowBreaks count="1" manualBreakCount="1">
    <brk id="7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Centro de Especialidades FFAA</vt:lpstr>
      <vt:lpstr>CPNA Manabao, La Vega</vt:lpstr>
      <vt:lpstr>CPNA Don Juan</vt:lpstr>
      <vt:lpstr>CPNA Fundacion Crisvan</vt:lpstr>
      <vt:lpstr>'Centro de Especialidades FFAA'!Área_de_impresión</vt:lpstr>
      <vt:lpstr>'CPNA Fundacion Crisvan'!Área_de_impresión</vt:lpstr>
      <vt:lpstr>'CPNA Manabao, La Vega'!Área_de_impresión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Sabra Roberts Gomez</dc:creator>
  <cp:lastModifiedBy>Sabra Roberts Gomez</cp:lastModifiedBy>
  <cp:lastPrinted>2019-05-23T13:19:02Z</cp:lastPrinted>
  <dcterms:created xsi:type="dcterms:W3CDTF">2019-05-16T13:15:15Z</dcterms:created>
  <dcterms:modified xsi:type="dcterms:W3CDTF">2019-08-02T13:23:50Z</dcterms:modified>
</cp:coreProperties>
</file>