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25.12.150\Carpeta Compartida OAI\OAI\AÑO 2021\Documentos Cargados al Portal\RRHH\Nómina de Empleados\2021\Nómina Personal Contratado\"/>
    </mc:Choice>
  </mc:AlternateContent>
  <bookViews>
    <workbookView xWindow="0" yWindow="0" windowWidth="24000" windowHeight="9735"/>
  </bookViews>
  <sheets>
    <sheet name="NOMINA CONTRATADOS OCTUBRE 2021" sheetId="1" r:id="rId1"/>
  </sheets>
  <definedNames>
    <definedName name="_xlnm.Print_Area" localSheetId="0">'NOMINA CONTRATADOS OCTUBRE 2021'!$A$1:$V$374</definedName>
    <definedName name="_xlnm.Print_Titles" localSheetId="0">'NOMINA CONTRATADOS OCTUBRE 2021'!$11:$15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4" i="1" l="1"/>
  <c r="Q362" i="1"/>
  <c r="K362" i="1"/>
  <c r="J362" i="1"/>
  <c r="I362" i="1"/>
  <c r="P361" i="1"/>
  <c r="T361" i="1" s="1"/>
  <c r="O361" i="1"/>
  <c r="N361" i="1"/>
  <c r="M361" i="1"/>
  <c r="L361" i="1"/>
  <c r="P360" i="1"/>
  <c r="O360" i="1"/>
  <c r="N360" i="1"/>
  <c r="M360" i="1"/>
  <c r="T360" i="1" s="1"/>
  <c r="L360" i="1"/>
  <c r="S360" i="1" s="1"/>
  <c r="U360" i="1" s="1"/>
  <c r="S359" i="1"/>
  <c r="U359" i="1" s="1"/>
  <c r="P359" i="1"/>
  <c r="O359" i="1"/>
  <c r="N359" i="1"/>
  <c r="M359" i="1"/>
  <c r="T359" i="1" s="1"/>
  <c r="L359" i="1"/>
  <c r="T358" i="1"/>
  <c r="P358" i="1"/>
  <c r="O358" i="1"/>
  <c r="S358" i="1" s="1"/>
  <c r="U358" i="1" s="1"/>
  <c r="N358" i="1"/>
  <c r="M358" i="1"/>
  <c r="L358" i="1"/>
  <c r="P357" i="1"/>
  <c r="T357" i="1" s="1"/>
  <c r="O357" i="1"/>
  <c r="N357" i="1"/>
  <c r="M357" i="1"/>
  <c r="L357" i="1"/>
  <c r="P356" i="1"/>
  <c r="O356" i="1"/>
  <c r="N356" i="1"/>
  <c r="M356" i="1"/>
  <c r="T356" i="1" s="1"/>
  <c r="L356" i="1"/>
  <c r="S356" i="1" s="1"/>
  <c r="U356" i="1" s="1"/>
  <c r="S355" i="1"/>
  <c r="U355" i="1" s="1"/>
  <c r="P355" i="1"/>
  <c r="O355" i="1"/>
  <c r="N355" i="1"/>
  <c r="M355" i="1"/>
  <c r="T355" i="1" s="1"/>
  <c r="L355" i="1"/>
  <c r="T354" i="1"/>
  <c r="P354" i="1"/>
  <c r="O354" i="1"/>
  <c r="S354" i="1" s="1"/>
  <c r="U354" i="1" s="1"/>
  <c r="N354" i="1"/>
  <c r="M354" i="1"/>
  <c r="L354" i="1"/>
  <c r="P353" i="1"/>
  <c r="T353" i="1" s="1"/>
  <c r="O353" i="1"/>
  <c r="N353" i="1"/>
  <c r="M353" i="1"/>
  <c r="L353" i="1"/>
  <c r="P352" i="1"/>
  <c r="O352" i="1"/>
  <c r="N352" i="1"/>
  <c r="M352" i="1"/>
  <c r="T352" i="1" s="1"/>
  <c r="L352" i="1"/>
  <c r="S352" i="1" s="1"/>
  <c r="U352" i="1" s="1"/>
  <c r="S351" i="1"/>
  <c r="U351" i="1" s="1"/>
  <c r="P351" i="1"/>
  <c r="O351" i="1"/>
  <c r="N351" i="1"/>
  <c r="M351" i="1"/>
  <c r="T351" i="1" s="1"/>
  <c r="L351" i="1"/>
  <c r="T350" i="1"/>
  <c r="P350" i="1"/>
  <c r="O350" i="1"/>
  <c r="S350" i="1" s="1"/>
  <c r="U350" i="1" s="1"/>
  <c r="N350" i="1"/>
  <c r="M350" i="1"/>
  <c r="L350" i="1"/>
  <c r="P349" i="1"/>
  <c r="T349" i="1" s="1"/>
  <c r="O349" i="1"/>
  <c r="N349" i="1"/>
  <c r="M349" i="1"/>
  <c r="L349" i="1"/>
  <c r="P348" i="1"/>
  <c r="O348" i="1"/>
  <c r="N348" i="1"/>
  <c r="M348" i="1"/>
  <c r="T348" i="1" s="1"/>
  <c r="L348" i="1"/>
  <c r="S348" i="1" s="1"/>
  <c r="U348" i="1" s="1"/>
  <c r="S347" i="1"/>
  <c r="U347" i="1" s="1"/>
  <c r="P347" i="1"/>
  <c r="O347" i="1"/>
  <c r="N347" i="1"/>
  <c r="M347" i="1"/>
  <c r="T347" i="1" s="1"/>
  <c r="L347" i="1"/>
  <c r="T346" i="1"/>
  <c r="P346" i="1"/>
  <c r="O346" i="1"/>
  <c r="S346" i="1" s="1"/>
  <c r="U346" i="1" s="1"/>
  <c r="N346" i="1"/>
  <c r="M346" i="1"/>
  <c r="L346" i="1"/>
  <c r="P345" i="1"/>
  <c r="T345" i="1" s="1"/>
  <c r="O345" i="1"/>
  <c r="N345" i="1"/>
  <c r="M345" i="1"/>
  <c r="L345" i="1"/>
  <c r="P344" i="1"/>
  <c r="O344" i="1"/>
  <c r="N344" i="1"/>
  <c r="M344" i="1"/>
  <c r="T344" i="1" s="1"/>
  <c r="L344" i="1"/>
  <c r="S344" i="1" s="1"/>
  <c r="U344" i="1" s="1"/>
  <c r="S343" i="1"/>
  <c r="U343" i="1" s="1"/>
  <c r="P343" i="1"/>
  <c r="O343" i="1"/>
  <c r="N343" i="1"/>
  <c r="M343" i="1"/>
  <c r="T343" i="1" s="1"/>
  <c r="L343" i="1"/>
  <c r="T342" i="1"/>
  <c r="P342" i="1"/>
  <c r="O342" i="1"/>
  <c r="S342" i="1" s="1"/>
  <c r="U342" i="1" s="1"/>
  <c r="N342" i="1"/>
  <c r="M342" i="1"/>
  <c r="L342" i="1"/>
  <c r="P341" i="1"/>
  <c r="T341" i="1" s="1"/>
  <c r="O341" i="1"/>
  <c r="N341" i="1"/>
  <c r="M341" i="1"/>
  <c r="L341" i="1"/>
  <c r="P340" i="1"/>
  <c r="O340" i="1"/>
  <c r="N340" i="1"/>
  <c r="M340" i="1"/>
  <c r="T340" i="1" s="1"/>
  <c r="L340" i="1"/>
  <c r="S340" i="1" s="1"/>
  <c r="U340" i="1" s="1"/>
  <c r="S339" i="1"/>
  <c r="U339" i="1" s="1"/>
  <c r="P339" i="1"/>
  <c r="O339" i="1"/>
  <c r="N339" i="1"/>
  <c r="M339" i="1"/>
  <c r="T339" i="1" s="1"/>
  <c r="L339" i="1"/>
  <c r="T338" i="1"/>
  <c r="P338" i="1"/>
  <c r="O338" i="1"/>
  <c r="S338" i="1" s="1"/>
  <c r="U338" i="1" s="1"/>
  <c r="N338" i="1"/>
  <c r="M338" i="1"/>
  <c r="L338" i="1"/>
  <c r="P337" i="1"/>
  <c r="T337" i="1" s="1"/>
  <c r="O337" i="1"/>
  <c r="N337" i="1"/>
  <c r="M337" i="1"/>
  <c r="L337" i="1"/>
  <c r="P336" i="1"/>
  <c r="O336" i="1"/>
  <c r="N336" i="1"/>
  <c r="M336" i="1"/>
  <c r="T336" i="1" s="1"/>
  <c r="L336" i="1"/>
  <c r="S336" i="1" s="1"/>
  <c r="U336" i="1" s="1"/>
  <c r="S335" i="1"/>
  <c r="U335" i="1" s="1"/>
  <c r="P335" i="1"/>
  <c r="O335" i="1"/>
  <c r="N335" i="1"/>
  <c r="M335" i="1"/>
  <c r="T335" i="1" s="1"/>
  <c r="L335" i="1"/>
  <c r="T334" i="1"/>
  <c r="P334" i="1"/>
  <c r="O334" i="1"/>
  <c r="S334" i="1" s="1"/>
  <c r="U334" i="1" s="1"/>
  <c r="N334" i="1"/>
  <c r="M334" i="1"/>
  <c r="L334" i="1"/>
  <c r="P333" i="1"/>
  <c r="T333" i="1" s="1"/>
  <c r="O333" i="1"/>
  <c r="N333" i="1"/>
  <c r="M333" i="1"/>
  <c r="L333" i="1"/>
  <c r="P332" i="1"/>
  <c r="O332" i="1"/>
  <c r="N332" i="1"/>
  <c r="M332" i="1"/>
  <c r="T332" i="1" s="1"/>
  <c r="L332" i="1"/>
  <c r="S332" i="1" s="1"/>
  <c r="U332" i="1" s="1"/>
  <c r="S331" i="1"/>
  <c r="U331" i="1" s="1"/>
  <c r="P331" i="1"/>
  <c r="O331" i="1"/>
  <c r="N331" i="1"/>
  <c r="M331" i="1"/>
  <c r="T331" i="1" s="1"/>
  <c r="L331" i="1"/>
  <c r="T330" i="1"/>
  <c r="P330" i="1"/>
  <c r="O330" i="1"/>
  <c r="S330" i="1" s="1"/>
  <c r="U330" i="1" s="1"/>
  <c r="N330" i="1"/>
  <c r="M330" i="1"/>
  <c r="L330" i="1"/>
  <c r="P329" i="1"/>
  <c r="T329" i="1" s="1"/>
  <c r="O329" i="1"/>
  <c r="N329" i="1"/>
  <c r="M329" i="1"/>
  <c r="L329" i="1"/>
  <c r="P328" i="1"/>
  <c r="O328" i="1"/>
  <c r="N328" i="1"/>
  <c r="M328" i="1"/>
  <c r="T328" i="1" s="1"/>
  <c r="L328" i="1"/>
  <c r="S328" i="1" s="1"/>
  <c r="U328" i="1" s="1"/>
  <c r="S327" i="1"/>
  <c r="U327" i="1" s="1"/>
  <c r="P327" i="1"/>
  <c r="O327" i="1"/>
  <c r="N327" i="1"/>
  <c r="M327" i="1"/>
  <c r="T327" i="1" s="1"/>
  <c r="L327" i="1"/>
  <c r="T326" i="1"/>
  <c r="P326" i="1"/>
  <c r="O326" i="1"/>
  <c r="S326" i="1" s="1"/>
  <c r="U326" i="1" s="1"/>
  <c r="N326" i="1"/>
  <c r="M326" i="1"/>
  <c r="L326" i="1"/>
  <c r="P325" i="1"/>
  <c r="T325" i="1" s="1"/>
  <c r="O325" i="1"/>
  <c r="N325" i="1"/>
  <c r="M325" i="1"/>
  <c r="L325" i="1"/>
  <c r="P324" i="1"/>
  <c r="O324" i="1"/>
  <c r="N324" i="1"/>
  <c r="M324" i="1"/>
  <c r="T324" i="1" s="1"/>
  <c r="L324" i="1"/>
  <c r="S324" i="1" s="1"/>
  <c r="U324" i="1" s="1"/>
  <c r="S323" i="1"/>
  <c r="U323" i="1" s="1"/>
  <c r="P323" i="1"/>
  <c r="O323" i="1"/>
  <c r="N323" i="1"/>
  <c r="M323" i="1"/>
  <c r="T323" i="1" s="1"/>
  <c r="L323" i="1"/>
  <c r="T322" i="1"/>
  <c r="P322" i="1"/>
  <c r="O322" i="1"/>
  <c r="S322" i="1" s="1"/>
  <c r="U322" i="1" s="1"/>
  <c r="N322" i="1"/>
  <c r="M322" i="1"/>
  <c r="L322" i="1"/>
  <c r="P321" i="1"/>
  <c r="T321" i="1" s="1"/>
  <c r="O321" i="1"/>
  <c r="N321" i="1"/>
  <c r="M321" i="1"/>
  <c r="L321" i="1"/>
  <c r="P320" i="1"/>
  <c r="O320" i="1"/>
  <c r="N320" i="1"/>
  <c r="M320" i="1"/>
  <c r="T320" i="1" s="1"/>
  <c r="L320" i="1"/>
  <c r="S320" i="1" s="1"/>
  <c r="U320" i="1" s="1"/>
  <c r="S319" i="1"/>
  <c r="U319" i="1" s="1"/>
  <c r="P319" i="1"/>
  <c r="O319" i="1"/>
  <c r="N319" i="1"/>
  <c r="M319" i="1"/>
  <c r="T319" i="1" s="1"/>
  <c r="L319" i="1"/>
  <c r="T318" i="1"/>
  <c r="P318" i="1"/>
  <c r="O318" i="1"/>
  <c r="S318" i="1" s="1"/>
  <c r="U318" i="1" s="1"/>
  <c r="N318" i="1"/>
  <c r="M318" i="1"/>
  <c r="L318" i="1"/>
  <c r="P317" i="1"/>
  <c r="T317" i="1" s="1"/>
  <c r="O317" i="1"/>
  <c r="N317" i="1"/>
  <c r="M317" i="1"/>
  <c r="L317" i="1"/>
  <c r="P316" i="1"/>
  <c r="O316" i="1"/>
  <c r="N316" i="1"/>
  <c r="M316" i="1"/>
  <c r="T316" i="1" s="1"/>
  <c r="L316" i="1"/>
  <c r="S316" i="1" s="1"/>
  <c r="U316" i="1" s="1"/>
  <c r="S315" i="1"/>
  <c r="U315" i="1" s="1"/>
  <c r="P315" i="1"/>
  <c r="O315" i="1"/>
  <c r="N315" i="1"/>
  <c r="M315" i="1"/>
  <c r="T315" i="1" s="1"/>
  <c r="L315" i="1"/>
  <c r="T314" i="1"/>
  <c r="P314" i="1"/>
  <c r="O314" i="1"/>
  <c r="S314" i="1" s="1"/>
  <c r="U314" i="1" s="1"/>
  <c r="N314" i="1"/>
  <c r="M314" i="1"/>
  <c r="L314" i="1"/>
  <c r="P313" i="1"/>
  <c r="T313" i="1" s="1"/>
  <c r="O313" i="1"/>
  <c r="N313" i="1"/>
  <c r="M313" i="1"/>
  <c r="L313" i="1"/>
  <c r="P312" i="1"/>
  <c r="O312" i="1"/>
  <c r="N312" i="1"/>
  <c r="M312" i="1"/>
  <c r="T312" i="1" s="1"/>
  <c r="L312" i="1"/>
  <c r="S312" i="1" s="1"/>
  <c r="U312" i="1" s="1"/>
  <c r="S311" i="1"/>
  <c r="U311" i="1" s="1"/>
  <c r="P311" i="1"/>
  <c r="O311" i="1"/>
  <c r="N311" i="1"/>
  <c r="M311" i="1"/>
  <c r="T311" i="1" s="1"/>
  <c r="L311" i="1"/>
  <c r="T310" i="1"/>
  <c r="P310" i="1"/>
  <c r="O310" i="1"/>
  <c r="S310" i="1" s="1"/>
  <c r="U310" i="1" s="1"/>
  <c r="N310" i="1"/>
  <c r="M310" i="1"/>
  <c r="L310" i="1"/>
  <c r="P309" i="1"/>
  <c r="O309" i="1"/>
  <c r="N309" i="1"/>
  <c r="M309" i="1"/>
  <c r="L309" i="1"/>
  <c r="P308" i="1"/>
  <c r="O308" i="1"/>
  <c r="N308" i="1"/>
  <c r="M308" i="1"/>
  <c r="T308" i="1" s="1"/>
  <c r="L308" i="1"/>
  <c r="S308" i="1" s="1"/>
  <c r="U308" i="1" s="1"/>
  <c r="S307" i="1"/>
  <c r="P307" i="1"/>
  <c r="O307" i="1"/>
  <c r="N307" i="1"/>
  <c r="N362" i="1" s="1"/>
  <c r="M307" i="1"/>
  <c r="M362" i="1" s="1"/>
  <c r="L307" i="1"/>
  <c r="Q304" i="1"/>
  <c r="K304" i="1"/>
  <c r="J304" i="1"/>
  <c r="I304" i="1"/>
  <c r="P303" i="1"/>
  <c r="T303" i="1" s="1"/>
  <c r="O303" i="1"/>
  <c r="N303" i="1"/>
  <c r="M303" i="1"/>
  <c r="L303" i="1"/>
  <c r="P302" i="1"/>
  <c r="O302" i="1"/>
  <c r="N302" i="1"/>
  <c r="M302" i="1"/>
  <c r="T302" i="1" s="1"/>
  <c r="L302" i="1"/>
  <c r="S302" i="1" s="1"/>
  <c r="U302" i="1" s="1"/>
  <c r="S301" i="1"/>
  <c r="U301" i="1" s="1"/>
  <c r="P301" i="1"/>
  <c r="O301" i="1"/>
  <c r="N301" i="1"/>
  <c r="M301" i="1"/>
  <c r="T301" i="1" s="1"/>
  <c r="L301" i="1"/>
  <c r="T300" i="1"/>
  <c r="P300" i="1"/>
  <c r="O300" i="1"/>
  <c r="S300" i="1" s="1"/>
  <c r="U300" i="1" s="1"/>
  <c r="N300" i="1"/>
  <c r="M300" i="1"/>
  <c r="L300" i="1"/>
  <c r="P299" i="1"/>
  <c r="T299" i="1" s="1"/>
  <c r="O299" i="1"/>
  <c r="N299" i="1"/>
  <c r="M299" i="1"/>
  <c r="L299" i="1"/>
  <c r="P298" i="1"/>
  <c r="O298" i="1"/>
  <c r="N298" i="1"/>
  <c r="M298" i="1"/>
  <c r="T298" i="1" s="1"/>
  <c r="L298" i="1"/>
  <c r="S298" i="1" s="1"/>
  <c r="U298" i="1" s="1"/>
  <c r="S297" i="1"/>
  <c r="U297" i="1" s="1"/>
  <c r="P297" i="1"/>
  <c r="O297" i="1"/>
  <c r="N297" i="1"/>
  <c r="M297" i="1"/>
  <c r="T297" i="1" s="1"/>
  <c r="L297" i="1"/>
  <c r="T296" i="1"/>
  <c r="P296" i="1"/>
  <c r="O296" i="1"/>
  <c r="S296" i="1" s="1"/>
  <c r="U296" i="1" s="1"/>
  <c r="N296" i="1"/>
  <c r="M296" i="1"/>
  <c r="L296" i="1"/>
  <c r="P295" i="1"/>
  <c r="T295" i="1" s="1"/>
  <c r="O295" i="1"/>
  <c r="N295" i="1"/>
  <c r="M295" i="1"/>
  <c r="L295" i="1"/>
  <c r="P294" i="1"/>
  <c r="O294" i="1"/>
  <c r="N294" i="1"/>
  <c r="M294" i="1"/>
  <c r="L294" i="1"/>
  <c r="S293" i="1"/>
  <c r="U293" i="1" s="1"/>
  <c r="P293" i="1"/>
  <c r="O293" i="1"/>
  <c r="N293" i="1"/>
  <c r="M293" i="1"/>
  <c r="L293" i="1"/>
  <c r="T292" i="1"/>
  <c r="P292" i="1"/>
  <c r="O292" i="1"/>
  <c r="S292" i="1" s="1"/>
  <c r="U292" i="1" s="1"/>
  <c r="N292" i="1"/>
  <c r="M292" i="1"/>
  <c r="L292" i="1"/>
  <c r="T291" i="1"/>
  <c r="P291" i="1"/>
  <c r="O291" i="1"/>
  <c r="N291" i="1"/>
  <c r="M291" i="1"/>
  <c r="L291" i="1"/>
  <c r="P290" i="1"/>
  <c r="O290" i="1"/>
  <c r="N290" i="1"/>
  <c r="M290" i="1"/>
  <c r="L290" i="1"/>
  <c r="S289" i="1"/>
  <c r="U289" i="1" s="1"/>
  <c r="P289" i="1"/>
  <c r="O289" i="1"/>
  <c r="N289" i="1"/>
  <c r="M289" i="1"/>
  <c r="L289" i="1"/>
  <c r="P288" i="1"/>
  <c r="O288" i="1"/>
  <c r="S288" i="1" s="1"/>
  <c r="U288" i="1" s="1"/>
  <c r="N288" i="1"/>
  <c r="T288" i="1" s="1"/>
  <c r="M288" i="1"/>
  <c r="L288" i="1"/>
  <c r="T287" i="1"/>
  <c r="P287" i="1"/>
  <c r="O287" i="1"/>
  <c r="S287" i="1" s="1"/>
  <c r="U287" i="1" s="1"/>
  <c r="N287" i="1"/>
  <c r="M287" i="1"/>
  <c r="L287" i="1"/>
  <c r="T286" i="1"/>
  <c r="P286" i="1"/>
  <c r="O286" i="1"/>
  <c r="N286" i="1"/>
  <c r="M286" i="1"/>
  <c r="R286" i="1" s="1"/>
  <c r="L286" i="1"/>
  <c r="S285" i="1"/>
  <c r="U285" i="1" s="1"/>
  <c r="P285" i="1"/>
  <c r="O285" i="1"/>
  <c r="N285" i="1"/>
  <c r="M285" i="1"/>
  <c r="L285" i="1"/>
  <c r="S284" i="1"/>
  <c r="U284" i="1" s="1"/>
  <c r="P284" i="1"/>
  <c r="O284" i="1"/>
  <c r="N284" i="1"/>
  <c r="T284" i="1" s="1"/>
  <c r="M284" i="1"/>
  <c r="L284" i="1"/>
  <c r="T283" i="1"/>
  <c r="P283" i="1"/>
  <c r="O283" i="1"/>
  <c r="S283" i="1" s="1"/>
  <c r="U283" i="1" s="1"/>
  <c r="M283" i="1"/>
  <c r="L283" i="1"/>
  <c r="R283" i="1" s="1"/>
  <c r="T282" i="1"/>
  <c r="P282" i="1"/>
  <c r="O282" i="1"/>
  <c r="N282" i="1"/>
  <c r="M282" i="1"/>
  <c r="L282" i="1"/>
  <c r="P281" i="1"/>
  <c r="O281" i="1"/>
  <c r="N281" i="1"/>
  <c r="M281" i="1"/>
  <c r="L281" i="1"/>
  <c r="S280" i="1"/>
  <c r="U280" i="1" s="1"/>
  <c r="P280" i="1"/>
  <c r="O280" i="1"/>
  <c r="N280" i="1"/>
  <c r="M280" i="1"/>
  <c r="T280" i="1" s="1"/>
  <c r="L280" i="1"/>
  <c r="S279" i="1"/>
  <c r="U279" i="1" s="1"/>
  <c r="P279" i="1"/>
  <c r="O279" i="1"/>
  <c r="N279" i="1"/>
  <c r="T279" i="1" s="1"/>
  <c r="M279" i="1"/>
  <c r="R279" i="1" s="1"/>
  <c r="L279" i="1"/>
  <c r="T278" i="1"/>
  <c r="P278" i="1"/>
  <c r="O278" i="1"/>
  <c r="N278" i="1"/>
  <c r="M278" i="1"/>
  <c r="L278" i="1"/>
  <c r="P277" i="1"/>
  <c r="O277" i="1"/>
  <c r="N277" i="1"/>
  <c r="M277" i="1"/>
  <c r="L277" i="1"/>
  <c r="P276" i="1"/>
  <c r="O276" i="1"/>
  <c r="M276" i="1"/>
  <c r="L276" i="1"/>
  <c r="S276" i="1" s="1"/>
  <c r="Q273" i="1"/>
  <c r="N273" i="1"/>
  <c r="K273" i="1"/>
  <c r="J273" i="1"/>
  <c r="I273" i="1"/>
  <c r="S272" i="1"/>
  <c r="U272" i="1" s="1"/>
  <c r="P272" i="1"/>
  <c r="O272" i="1"/>
  <c r="N272" i="1"/>
  <c r="T272" i="1" s="1"/>
  <c r="M272" i="1"/>
  <c r="R272" i="1" s="1"/>
  <c r="L272" i="1"/>
  <c r="T271" i="1"/>
  <c r="P271" i="1"/>
  <c r="O271" i="1"/>
  <c r="N271" i="1"/>
  <c r="M271" i="1"/>
  <c r="L271" i="1"/>
  <c r="P270" i="1"/>
  <c r="O270" i="1"/>
  <c r="N270" i="1"/>
  <c r="M270" i="1"/>
  <c r="T270" i="1" s="1"/>
  <c r="L270" i="1"/>
  <c r="P269" i="1"/>
  <c r="O269" i="1"/>
  <c r="M269" i="1"/>
  <c r="T269" i="1" s="1"/>
  <c r="L269" i="1"/>
  <c r="S269" i="1" s="1"/>
  <c r="U269" i="1" s="1"/>
  <c r="S268" i="1"/>
  <c r="U268" i="1" s="1"/>
  <c r="P268" i="1"/>
  <c r="O268" i="1"/>
  <c r="N268" i="1"/>
  <c r="M268" i="1"/>
  <c r="T268" i="1" s="1"/>
  <c r="L268" i="1"/>
  <c r="S267" i="1"/>
  <c r="P267" i="1"/>
  <c r="P273" i="1" s="1"/>
  <c r="O267" i="1"/>
  <c r="M267" i="1"/>
  <c r="L267" i="1"/>
  <c r="R267" i="1" s="1"/>
  <c r="Q264" i="1"/>
  <c r="K264" i="1"/>
  <c r="J264" i="1"/>
  <c r="I264" i="1"/>
  <c r="T263" i="1"/>
  <c r="P263" i="1"/>
  <c r="O263" i="1"/>
  <c r="O264" i="1" s="1"/>
  <c r="N263" i="1"/>
  <c r="M263" i="1"/>
  <c r="L263" i="1"/>
  <c r="P262" i="1"/>
  <c r="P264" i="1" s="1"/>
  <c r="O262" i="1"/>
  <c r="N262" i="1"/>
  <c r="M262" i="1"/>
  <c r="L262" i="1"/>
  <c r="S261" i="1"/>
  <c r="U261" i="1" s="1"/>
  <c r="P261" i="1"/>
  <c r="O261" i="1"/>
  <c r="N261" i="1"/>
  <c r="M261" i="1"/>
  <c r="T261" i="1" s="1"/>
  <c r="L261" i="1"/>
  <c r="S260" i="1"/>
  <c r="U260" i="1" s="1"/>
  <c r="P260" i="1"/>
  <c r="O260" i="1"/>
  <c r="N260" i="1"/>
  <c r="M260" i="1"/>
  <c r="L260" i="1"/>
  <c r="Q257" i="1"/>
  <c r="K257" i="1"/>
  <c r="J257" i="1"/>
  <c r="I257" i="1"/>
  <c r="P256" i="1"/>
  <c r="O256" i="1"/>
  <c r="N256" i="1"/>
  <c r="M256" i="1"/>
  <c r="L256" i="1"/>
  <c r="S255" i="1"/>
  <c r="U255" i="1" s="1"/>
  <c r="P255" i="1"/>
  <c r="O255" i="1"/>
  <c r="N255" i="1"/>
  <c r="M255" i="1"/>
  <c r="T255" i="1" s="1"/>
  <c r="L255" i="1"/>
  <c r="S254" i="1"/>
  <c r="U254" i="1" s="1"/>
  <c r="P254" i="1"/>
  <c r="O254" i="1"/>
  <c r="N254" i="1"/>
  <c r="T254" i="1" s="1"/>
  <c r="M254" i="1"/>
  <c r="R254" i="1" s="1"/>
  <c r="L254" i="1"/>
  <c r="T253" i="1"/>
  <c r="P253" i="1"/>
  <c r="O253" i="1"/>
  <c r="N253" i="1"/>
  <c r="M253" i="1"/>
  <c r="L253" i="1"/>
  <c r="P252" i="1"/>
  <c r="P257" i="1" s="1"/>
  <c r="O252" i="1"/>
  <c r="N252" i="1"/>
  <c r="M252" i="1"/>
  <c r="L252" i="1"/>
  <c r="S251" i="1"/>
  <c r="U251" i="1" s="1"/>
  <c r="P251" i="1"/>
  <c r="O251" i="1"/>
  <c r="N251" i="1"/>
  <c r="M251" i="1"/>
  <c r="T251" i="1" s="1"/>
  <c r="L251" i="1"/>
  <c r="S250" i="1"/>
  <c r="U250" i="1" s="1"/>
  <c r="P250" i="1"/>
  <c r="O250" i="1"/>
  <c r="N250" i="1"/>
  <c r="T250" i="1" s="1"/>
  <c r="M250" i="1"/>
  <c r="R250" i="1" s="1"/>
  <c r="L250" i="1"/>
  <c r="P249" i="1"/>
  <c r="T249" i="1" s="1"/>
  <c r="O249" i="1"/>
  <c r="N249" i="1"/>
  <c r="M249" i="1"/>
  <c r="L249" i="1"/>
  <c r="U248" i="1"/>
  <c r="P248" i="1"/>
  <c r="O248" i="1"/>
  <c r="N248" i="1"/>
  <c r="M248" i="1"/>
  <c r="T248" i="1" s="1"/>
  <c r="L248" i="1"/>
  <c r="S248" i="1" s="1"/>
  <c r="S247" i="1"/>
  <c r="U247" i="1" s="1"/>
  <c r="P247" i="1"/>
  <c r="O247" i="1"/>
  <c r="N247" i="1"/>
  <c r="N257" i="1" s="1"/>
  <c r="M247" i="1"/>
  <c r="T247" i="1" s="1"/>
  <c r="L247" i="1"/>
  <c r="P246" i="1"/>
  <c r="O246" i="1"/>
  <c r="M246" i="1"/>
  <c r="L246" i="1"/>
  <c r="Q243" i="1"/>
  <c r="O243" i="1"/>
  <c r="L243" i="1"/>
  <c r="K243" i="1"/>
  <c r="J243" i="1"/>
  <c r="I243" i="1"/>
  <c r="P242" i="1"/>
  <c r="O242" i="1"/>
  <c r="N242" i="1"/>
  <c r="M242" i="1"/>
  <c r="P241" i="1"/>
  <c r="O241" i="1"/>
  <c r="N241" i="1"/>
  <c r="M241" i="1"/>
  <c r="P240" i="1"/>
  <c r="T240" i="1" s="1"/>
  <c r="O240" i="1"/>
  <c r="N240" i="1"/>
  <c r="M240" i="1"/>
  <c r="L240" i="1"/>
  <c r="U239" i="1"/>
  <c r="P239" i="1"/>
  <c r="O239" i="1"/>
  <c r="N239" i="1"/>
  <c r="M239" i="1"/>
  <c r="T239" i="1" s="1"/>
  <c r="L239" i="1"/>
  <c r="S239" i="1" s="1"/>
  <c r="S238" i="1"/>
  <c r="U238" i="1" s="1"/>
  <c r="P238" i="1"/>
  <c r="O238" i="1"/>
  <c r="N238" i="1"/>
  <c r="N243" i="1" s="1"/>
  <c r="M238" i="1"/>
  <c r="L238" i="1"/>
  <c r="Q235" i="1"/>
  <c r="K235" i="1"/>
  <c r="J235" i="1"/>
  <c r="I235" i="1"/>
  <c r="P234" i="1"/>
  <c r="P235" i="1" s="1"/>
  <c r="O234" i="1"/>
  <c r="O235" i="1" s="1"/>
  <c r="N234" i="1"/>
  <c r="N235" i="1" s="1"/>
  <c r="M234" i="1"/>
  <c r="M235" i="1" s="1"/>
  <c r="L234" i="1"/>
  <c r="Q231" i="1"/>
  <c r="P231" i="1"/>
  <c r="N231" i="1"/>
  <c r="L231" i="1"/>
  <c r="K231" i="1"/>
  <c r="J231" i="1"/>
  <c r="I231" i="1"/>
  <c r="S230" i="1"/>
  <c r="U230" i="1" s="1"/>
  <c r="P230" i="1"/>
  <c r="O230" i="1"/>
  <c r="M230" i="1"/>
  <c r="T230" i="1" s="1"/>
  <c r="L230" i="1"/>
  <c r="R230" i="1" s="1"/>
  <c r="S229" i="1"/>
  <c r="P229" i="1"/>
  <c r="O229" i="1"/>
  <c r="O231" i="1" s="1"/>
  <c r="M229" i="1"/>
  <c r="L229" i="1"/>
  <c r="R229" i="1" s="1"/>
  <c r="R231" i="1" s="1"/>
  <c r="Q226" i="1"/>
  <c r="N226" i="1"/>
  <c r="K226" i="1"/>
  <c r="J226" i="1"/>
  <c r="I226" i="1"/>
  <c r="P225" i="1"/>
  <c r="O225" i="1"/>
  <c r="S225" i="1" s="1"/>
  <c r="U225" i="1" s="1"/>
  <c r="M225" i="1"/>
  <c r="T225" i="1" s="1"/>
  <c r="L225" i="1"/>
  <c r="R224" i="1"/>
  <c r="P224" i="1"/>
  <c r="P226" i="1" s="1"/>
  <c r="O224" i="1"/>
  <c r="M224" i="1"/>
  <c r="T224" i="1" s="1"/>
  <c r="L224" i="1"/>
  <c r="L226" i="1" s="1"/>
  <c r="Q221" i="1"/>
  <c r="N221" i="1"/>
  <c r="L221" i="1"/>
  <c r="K221" i="1"/>
  <c r="J221" i="1"/>
  <c r="I221" i="1"/>
  <c r="P220" i="1"/>
  <c r="O220" i="1"/>
  <c r="N220" i="1"/>
  <c r="T220" i="1" s="1"/>
  <c r="M220" i="1"/>
  <c r="L220" i="1"/>
  <c r="P219" i="1"/>
  <c r="P221" i="1" s="1"/>
  <c r="O219" i="1"/>
  <c r="O221" i="1" s="1"/>
  <c r="N219" i="1"/>
  <c r="M219" i="1"/>
  <c r="M221" i="1" s="1"/>
  <c r="L219" i="1"/>
  <c r="Q216" i="1"/>
  <c r="O216" i="1"/>
  <c r="K216" i="1"/>
  <c r="J216" i="1"/>
  <c r="I216" i="1"/>
  <c r="S215" i="1"/>
  <c r="P215" i="1"/>
  <c r="P216" i="1" s="1"/>
  <c r="O215" i="1"/>
  <c r="N215" i="1"/>
  <c r="N216" i="1" s="1"/>
  <c r="M215" i="1"/>
  <c r="L215" i="1"/>
  <c r="L216" i="1" s="1"/>
  <c r="Q212" i="1"/>
  <c r="O212" i="1"/>
  <c r="K212" i="1"/>
  <c r="J212" i="1"/>
  <c r="I212" i="1"/>
  <c r="S211" i="1"/>
  <c r="U211" i="1" s="1"/>
  <c r="P211" i="1"/>
  <c r="O211" i="1"/>
  <c r="N211" i="1"/>
  <c r="M211" i="1"/>
  <c r="T211" i="1" s="1"/>
  <c r="L211" i="1"/>
  <c r="P210" i="1"/>
  <c r="O210" i="1"/>
  <c r="S210" i="1" s="1"/>
  <c r="U210" i="1" s="1"/>
  <c r="N210" i="1"/>
  <c r="T210" i="1" s="1"/>
  <c r="M210" i="1"/>
  <c r="L210" i="1"/>
  <c r="T209" i="1"/>
  <c r="P209" i="1"/>
  <c r="O209" i="1"/>
  <c r="N209" i="1"/>
  <c r="M209" i="1"/>
  <c r="L209" i="1"/>
  <c r="P208" i="1"/>
  <c r="P212" i="1" s="1"/>
  <c r="O208" i="1"/>
  <c r="N208" i="1"/>
  <c r="M208" i="1"/>
  <c r="L208" i="1"/>
  <c r="R208" i="1" s="1"/>
  <c r="Q205" i="1"/>
  <c r="K205" i="1"/>
  <c r="J205" i="1"/>
  <c r="I205" i="1"/>
  <c r="P204" i="1"/>
  <c r="O204" i="1"/>
  <c r="S204" i="1" s="1"/>
  <c r="U204" i="1" s="1"/>
  <c r="N204" i="1"/>
  <c r="N205" i="1" s="1"/>
  <c r="M204" i="1"/>
  <c r="L204" i="1"/>
  <c r="P203" i="1"/>
  <c r="T203" i="1" s="1"/>
  <c r="O203" i="1"/>
  <c r="M203" i="1"/>
  <c r="L203" i="1"/>
  <c r="P202" i="1"/>
  <c r="P205" i="1" s="1"/>
  <c r="O202" i="1"/>
  <c r="M202" i="1"/>
  <c r="M205" i="1" s="1"/>
  <c r="L202" i="1"/>
  <c r="S202" i="1" s="1"/>
  <c r="Q199" i="1"/>
  <c r="M199" i="1"/>
  <c r="K199" i="1"/>
  <c r="J199" i="1"/>
  <c r="I199" i="1"/>
  <c r="P198" i="1"/>
  <c r="O198" i="1"/>
  <c r="N198" i="1"/>
  <c r="M198" i="1"/>
  <c r="L198" i="1"/>
  <c r="S198" i="1" s="1"/>
  <c r="U198" i="1" s="1"/>
  <c r="S197" i="1"/>
  <c r="U197" i="1" s="1"/>
  <c r="P197" i="1"/>
  <c r="O197" i="1"/>
  <c r="N197" i="1"/>
  <c r="M197" i="1"/>
  <c r="L197" i="1"/>
  <c r="S196" i="1"/>
  <c r="U196" i="1" s="1"/>
  <c r="P196" i="1"/>
  <c r="O196" i="1"/>
  <c r="N196" i="1"/>
  <c r="T196" i="1" s="1"/>
  <c r="M196" i="1"/>
  <c r="L196" i="1"/>
  <c r="P195" i="1"/>
  <c r="T195" i="1" s="1"/>
  <c r="O195" i="1"/>
  <c r="N195" i="1"/>
  <c r="M195" i="1"/>
  <c r="L195" i="1"/>
  <c r="P194" i="1"/>
  <c r="O194" i="1"/>
  <c r="N194" i="1"/>
  <c r="M194" i="1"/>
  <c r="L194" i="1"/>
  <c r="S194" i="1" s="1"/>
  <c r="U194" i="1" s="1"/>
  <c r="S193" i="1"/>
  <c r="U193" i="1" s="1"/>
  <c r="P193" i="1"/>
  <c r="O193" i="1"/>
  <c r="N193" i="1"/>
  <c r="M193" i="1"/>
  <c r="L193" i="1"/>
  <c r="S192" i="1"/>
  <c r="U192" i="1" s="1"/>
  <c r="P192" i="1"/>
  <c r="O192" i="1"/>
  <c r="N192" i="1"/>
  <c r="T192" i="1" s="1"/>
  <c r="M192" i="1"/>
  <c r="L192" i="1"/>
  <c r="P191" i="1"/>
  <c r="T191" i="1" s="1"/>
  <c r="O191" i="1"/>
  <c r="N191" i="1"/>
  <c r="M191" i="1"/>
  <c r="L191" i="1"/>
  <c r="P190" i="1"/>
  <c r="O190" i="1"/>
  <c r="N190" i="1"/>
  <c r="M190" i="1"/>
  <c r="L190" i="1"/>
  <c r="S190" i="1" s="1"/>
  <c r="U190" i="1" s="1"/>
  <c r="S189" i="1"/>
  <c r="U189" i="1" s="1"/>
  <c r="P189" i="1"/>
  <c r="O189" i="1"/>
  <c r="N189" i="1"/>
  <c r="M189" i="1"/>
  <c r="L189" i="1"/>
  <c r="S188" i="1"/>
  <c r="U188" i="1" s="1"/>
  <c r="P188" i="1"/>
  <c r="O188" i="1"/>
  <c r="N188" i="1"/>
  <c r="T188" i="1" s="1"/>
  <c r="M188" i="1"/>
  <c r="L188" i="1"/>
  <c r="P187" i="1"/>
  <c r="T187" i="1" s="1"/>
  <c r="O187" i="1"/>
  <c r="N187" i="1"/>
  <c r="M187" i="1"/>
  <c r="L187" i="1"/>
  <c r="P186" i="1"/>
  <c r="O186" i="1"/>
  <c r="N186" i="1"/>
  <c r="M186" i="1"/>
  <c r="L186" i="1"/>
  <c r="S186" i="1" s="1"/>
  <c r="U186" i="1" s="1"/>
  <c r="S185" i="1"/>
  <c r="U185" i="1" s="1"/>
  <c r="P185" i="1"/>
  <c r="O185" i="1"/>
  <c r="N185" i="1"/>
  <c r="M185" i="1"/>
  <c r="L185" i="1"/>
  <c r="S184" i="1"/>
  <c r="U184" i="1" s="1"/>
  <c r="P184" i="1"/>
  <c r="O184" i="1"/>
  <c r="N184" i="1"/>
  <c r="T184" i="1" s="1"/>
  <c r="M184" i="1"/>
  <c r="L184" i="1"/>
  <c r="P183" i="1"/>
  <c r="T183" i="1" s="1"/>
  <c r="O183" i="1"/>
  <c r="N183" i="1"/>
  <c r="M183" i="1"/>
  <c r="L183" i="1"/>
  <c r="P182" i="1"/>
  <c r="O182" i="1"/>
  <c r="N182" i="1"/>
  <c r="M182" i="1"/>
  <c r="L182" i="1"/>
  <c r="S182" i="1" s="1"/>
  <c r="U182" i="1" s="1"/>
  <c r="S181" i="1"/>
  <c r="U181" i="1" s="1"/>
  <c r="P181" i="1"/>
  <c r="O181" i="1"/>
  <c r="N181" i="1"/>
  <c r="M181" i="1"/>
  <c r="L181" i="1"/>
  <c r="S180" i="1"/>
  <c r="U180" i="1" s="1"/>
  <c r="P180" i="1"/>
  <c r="O180" i="1"/>
  <c r="N180" i="1"/>
  <c r="T180" i="1" s="1"/>
  <c r="M180" i="1"/>
  <c r="L180" i="1"/>
  <c r="P179" i="1"/>
  <c r="T179" i="1" s="1"/>
  <c r="O179" i="1"/>
  <c r="N179" i="1"/>
  <c r="M179" i="1"/>
  <c r="L179" i="1"/>
  <c r="P178" i="1"/>
  <c r="P199" i="1" s="1"/>
  <c r="O178" i="1"/>
  <c r="O199" i="1" s="1"/>
  <c r="N178" i="1"/>
  <c r="M178" i="1"/>
  <c r="L178" i="1"/>
  <c r="S178" i="1" s="1"/>
  <c r="Q175" i="1"/>
  <c r="N175" i="1"/>
  <c r="L175" i="1"/>
  <c r="K175" i="1"/>
  <c r="J175" i="1"/>
  <c r="I175" i="1"/>
  <c r="P174" i="1"/>
  <c r="P175" i="1" s="1"/>
  <c r="O174" i="1"/>
  <c r="S174" i="1" s="1"/>
  <c r="M174" i="1"/>
  <c r="M175" i="1" s="1"/>
  <c r="L174" i="1"/>
  <c r="Q172" i="1"/>
  <c r="L172" i="1"/>
  <c r="K172" i="1"/>
  <c r="J172" i="1"/>
  <c r="I172" i="1"/>
  <c r="P171" i="1"/>
  <c r="T171" i="1" s="1"/>
  <c r="O171" i="1"/>
  <c r="O172" i="1" s="1"/>
  <c r="N171" i="1"/>
  <c r="M171" i="1"/>
  <c r="L171" i="1"/>
  <c r="U170" i="1"/>
  <c r="P170" i="1"/>
  <c r="O170" i="1"/>
  <c r="N170" i="1"/>
  <c r="N172" i="1" s="1"/>
  <c r="M170" i="1"/>
  <c r="T170" i="1" s="1"/>
  <c r="L170" i="1"/>
  <c r="S170" i="1" s="1"/>
  <c r="P169" i="1"/>
  <c r="O169" i="1"/>
  <c r="M169" i="1"/>
  <c r="L169" i="1"/>
  <c r="S169" i="1" s="1"/>
  <c r="Q166" i="1"/>
  <c r="K166" i="1"/>
  <c r="J166" i="1"/>
  <c r="I166" i="1"/>
  <c r="P165" i="1"/>
  <c r="O165" i="1"/>
  <c r="S165" i="1" s="1"/>
  <c r="U165" i="1" s="1"/>
  <c r="N165" i="1"/>
  <c r="N166" i="1" s="1"/>
  <c r="M165" i="1"/>
  <c r="L165" i="1"/>
  <c r="T164" i="1"/>
  <c r="P164" i="1"/>
  <c r="O164" i="1"/>
  <c r="N164" i="1"/>
  <c r="M164" i="1"/>
  <c r="L164" i="1"/>
  <c r="P163" i="1"/>
  <c r="P166" i="1" s="1"/>
  <c r="O163" i="1"/>
  <c r="N163" i="1"/>
  <c r="M163" i="1"/>
  <c r="L163" i="1"/>
  <c r="S163" i="1" s="1"/>
  <c r="U163" i="1" s="1"/>
  <c r="S162" i="1"/>
  <c r="U162" i="1" s="1"/>
  <c r="R162" i="1"/>
  <c r="P162" i="1"/>
  <c r="O162" i="1"/>
  <c r="N162" i="1"/>
  <c r="M162" i="1"/>
  <c r="T162" i="1" s="1"/>
  <c r="P161" i="1"/>
  <c r="O161" i="1"/>
  <c r="M161" i="1"/>
  <c r="T161" i="1" s="1"/>
  <c r="L161" i="1"/>
  <c r="S161" i="1" s="1"/>
  <c r="U161" i="1" s="1"/>
  <c r="P160" i="1"/>
  <c r="O160" i="1"/>
  <c r="M160" i="1"/>
  <c r="L160" i="1"/>
  <c r="Q157" i="1"/>
  <c r="K157" i="1"/>
  <c r="J157" i="1"/>
  <c r="I157" i="1"/>
  <c r="S156" i="1"/>
  <c r="U156" i="1" s="1"/>
  <c r="U157" i="1" s="1"/>
  <c r="P156" i="1"/>
  <c r="P157" i="1" s="1"/>
  <c r="O156" i="1"/>
  <c r="O157" i="1" s="1"/>
  <c r="N156" i="1"/>
  <c r="N157" i="1" s="1"/>
  <c r="M156" i="1"/>
  <c r="M157" i="1" s="1"/>
  <c r="L156" i="1"/>
  <c r="Q153" i="1"/>
  <c r="L153" i="1"/>
  <c r="K153" i="1"/>
  <c r="J153" i="1"/>
  <c r="I153" i="1"/>
  <c r="U152" i="1"/>
  <c r="U153" i="1" s="1"/>
  <c r="P152" i="1"/>
  <c r="P153" i="1" s="1"/>
  <c r="O152" i="1"/>
  <c r="O153" i="1" s="1"/>
  <c r="N152" i="1"/>
  <c r="N153" i="1" s="1"/>
  <c r="M152" i="1"/>
  <c r="T152" i="1" s="1"/>
  <c r="T153" i="1" s="1"/>
  <c r="L152" i="1"/>
  <c r="S152" i="1" s="1"/>
  <c r="S153" i="1" s="1"/>
  <c r="Q150" i="1"/>
  <c r="O150" i="1"/>
  <c r="N150" i="1"/>
  <c r="K150" i="1"/>
  <c r="J150" i="1"/>
  <c r="I150" i="1"/>
  <c r="P149" i="1"/>
  <c r="O149" i="1"/>
  <c r="N149" i="1"/>
  <c r="T149" i="1" s="1"/>
  <c r="M149" i="1"/>
  <c r="L149" i="1"/>
  <c r="R149" i="1" s="1"/>
  <c r="P148" i="1"/>
  <c r="O148" i="1"/>
  <c r="N148" i="1"/>
  <c r="M148" i="1"/>
  <c r="T148" i="1" s="1"/>
  <c r="L148" i="1"/>
  <c r="S148" i="1" s="1"/>
  <c r="U148" i="1" s="1"/>
  <c r="P147" i="1"/>
  <c r="O147" i="1"/>
  <c r="N147" i="1"/>
  <c r="M147" i="1"/>
  <c r="L147" i="1"/>
  <c r="S147" i="1" s="1"/>
  <c r="U147" i="1" s="1"/>
  <c r="S146" i="1"/>
  <c r="U146" i="1" s="1"/>
  <c r="P146" i="1"/>
  <c r="O146" i="1"/>
  <c r="N146" i="1"/>
  <c r="M146" i="1"/>
  <c r="T146" i="1" s="1"/>
  <c r="L146" i="1"/>
  <c r="P145" i="1"/>
  <c r="P150" i="1" s="1"/>
  <c r="O145" i="1"/>
  <c r="N145" i="1"/>
  <c r="T145" i="1" s="1"/>
  <c r="M145" i="1"/>
  <c r="M150" i="1" s="1"/>
  <c r="L145" i="1"/>
  <c r="R145" i="1" s="1"/>
  <c r="Q142" i="1"/>
  <c r="N142" i="1"/>
  <c r="M142" i="1"/>
  <c r="L142" i="1"/>
  <c r="K142" i="1"/>
  <c r="J142" i="1"/>
  <c r="I142" i="1"/>
  <c r="P141" i="1"/>
  <c r="O141" i="1"/>
  <c r="N141" i="1"/>
  <c r="M141" i="1"/>
  <c r="L141" i="1"/>
  <c r="S141" i="1" s="1"/>
  <c r="U141" i="1" s="1"/>
  <c r="T140" i="1"/>
  <c r="P140" i="1"/>
  <c r="O140" i="1"/>
  <c r="S140" i="1" s="1"/>
  <c r="U140" i="1" s="1"/>
  <c r="N140" i="1"/>
  <c r="M140" i="1"/>
  <c r="R140" i="1" s="1"/>
  <c r="L140" i="1"/>
  <c r="P139" i="1"/>
  <c r="O139" i="1"/>
  <c r="N139" i="1"/>
  <c r="T139" i="1" s="1"/>
  <c r="M139" i="1"/>
  <c r="L139" i="1"/>
  <c r="P138" i="1"/>
  <c r="O138" i="1"/>
  <c r="N138" i="1"/>
  <c r="M138" i="1"/>
  <c r="T138" i="1" s="1"/>
  <c r="L138" i="1"/>
  <c r="P137" i="1"/>
  <c r="P142" i="1" s="1"/>
  <c r="O137" i="1"/>
  <c r="O142" i="1" s="1"/>
  <c r="N137" i="1"/>
  <c r="M137" i="1"/>
  <c r="L137" i="1"/>
  <c r="S137" i="1" s="1"/>
  <c r="Q134" i="1"/>
  <c r="P134" i="1"/>
  <c r="L134" i="1"/>
  <c r="K134" i="1"/>
  <c r="J134" i="1"/>
  <c r="I134" i="1"/>
  <c r="P133" i="1"/>
  <c r="O133" i="1"/>
  <c r="N133" i="1"/>
  <c r="N134" i="1" s="1"/>
  <c r="M133" i="1"/>
  <c r="L133" i="1"/>
  <c r="T132" i="1"/>
  <c r="P132" i="1"/>
  <c r="O132" i="1"/>
  <c r="O134" i="1" s="1"/>
  <c r="N132" i="1"/>
  <c r="M132" i="1"/>
  <c r="M134" i="1" s="1"/>
  <c r="L132" i="1"/>
  <c r="U129" i="1"/>
  <c r="S129" i="1"/>
  <c r="Q129" i="1"/>
  <c r="O129" i="1"/>
  <c r="N129" i="1"/>
  <c r="K129" i="1"/>
  <c r="J129" i="1"/>
  <c r="I129" i="1"/>
  <c r="S128" i="1"/>
  <c r="U128" i="1" s="1"/>
  <c r="P128" i="1"/>
  <c r="P129" i="1" s="1"/>
  <c r="O128" i="1"/>
  <c r="N128" i="1"/>
  <c r="M128" i="1"/>
  <c r="M129" i="1" s="1"/>
  <c r="L128" i="1"/>
  <c r="L129" i="1" s="1"/>
  <c r="Q125" i="1"/>
  <c r="M125" i="1"/>
  <c r="L125" i="1"/>
  <c r="K125" i="1"/>
  <c r="J125" i="1"/>
  <c r="I125" i="1"/>
  <c r="P124" i="1"/>
  <c r="P125" i="1" s="1"/>
  <c r="O124" i="1"/>
  <c r="O125" i="1" s="1"/>
  <c r="N124" i="1"/>
  <c r="N125" i="1" s="1"/>
  <c r="M124" i="1"/>
  <c r="T124" i="1" s="1"/>
  <c r="T125" i="1" s="1"/>
  <c r="L124" i="1"/>
  <c r="Q121" i="1"/>
  <c r="O121" i="1"/>
  <c r="K121" i="1"/>
  <c r="J121" i="1"/>
  <c r="I121" i="1"/>
  <c r="S120" i="1"/>
  <c r="U120" i="1" s="1"/>
  <c r="P120" i="1"/>
  <c r="O120" i="1"/>
  <c r="N120" i="1"/>
  <c r="M120" i="1"/>
  <c r="T120" i="1" s="1"/>
  <c r="L120" i="1"/>
  <c r="S119" i="1"/>
  <c r="U119" i="1" s="1"/>
  <c r="P119" i="1"/>
  <c r="O119" i="1"/>
  <c r="N119" i="1"/>
  <c r="N121" i="1" s="1"/>
  <c r="M119" i="1"/>
  <c r="L119" i="1"/>
  <c r="T118" i="1"/>
  <c r="P118" i="1"/>
  <c r="P121" i="1" s="1"/>
  <c r="O118" i="1"/>
  <c r="M118" i="1"/>
  <c r="L118" i="1"/>
  <c r="Q115" i="1"/>
  <c r="N115" i="1"/>
  <c r="M115" i="1"/>
  <c r="L115" i="1"/>
  <c r="K115" i="1"/>
  <c r="J115" i="1"/>
  <c r="I115" i="1"/>
  <c r="P114" i="1"/>
  <c r="O114" i="1"/>
  <c r="N114" i="1"/>
  <c r="M114" i="1"/>
  <c r="L114" i="1"/>
  <c r="S114" i="1" s="1"/>
  <c r="U114" i="1" s="1"/>
  <c r="T113" i="1"/>
  <c r="P113" i="1"/>
  <c r="O113" i="1"/>
  <c r="S113" i="1" s="1"/>
  <c r="U113" i="1" s="1"/>
  <c r="N113" i="1"/>
  <c r="M113" i="1"/>
  <c r="R113" i="1" s="1"/>
  <c r="L113" i="1"/>
  <c r="P112" i="1"/>
  <c r="O112" i="1"/>
  <c r="N112" i="1"/>
  <c r="T112" i="1" s="1"/>
  <c r="M112" i="1"/>
  <c r="L112" i="1"/>
  <c r="P111" i="1"/>
  <c r="P115" i="1" s="1"/>
  <c r="O111" i="1"/>
  <c r="O115" i="1" s="1"/>
  <c r="N111" i="1"/>
  <c r="M111" i="1"/>
  <c r="T111" i="1" s="1"/>
  <c r="L111" i="1"/>
  <c r="Q108" i="1"/>
  <c r="O108" i="1"/>
  <c r="N108" i="1"/>
  <c r="K108" i="1"/>
  <c r="J108" i="1"/>
  <c r="I108" i="1"/>
  <c r="P107" i="1"/>
  <c r="P108" i="1" s="1"/>
  <c r="O107" i="1"/>
  <c r="M107" i="1"/>
  <c r="M108" i="1" s="1"/>
  <c r="L107" i="1"/>
  <c r="Q104" i="1"/>
  <c r="N104" i="1"/>
  <c r="L104" i="1"/>
  <c r="K104" i="1"/>
  <c r="J104" i="1"/>
  <c r="I104" i="1"/>
  <c r="P103" i="1"/>
  <c r="P104" i="1" s="1"/>
  <c r="O103" i="1"/>
  <c r="M103" i="1"/>
  <c r="M104" i="1" s="1"/>
  <c r="L103" i="1"/>
  <c r="Q100" i="1"/>
  <c r="P100" i="1"/>
  <c r="O100" i="1"/>
  <c r="L100" i="1"/>
  <c r="K100" i="1"/>
  <c r="J100" i="1"/>
  <c r="I100" i="1"/>
  <c r="P99" i="1"/>
  <c r="O99" i="1"/>
  <c r="N99" i="1"/>
  <c r="N100" i="1" s="1"/>
  <c r="M99" i="1"/>
  <c r="L99" i="1"/>
  <c r="Q96" i="1"/>
  <c r="N96" i="1"/>
  <c r="M96" i="1"/>
  <c r="K96" i="1"/>
  <c r="J96" i="1"/>
  <c r="I96" i="1"/>
  <c r="T95" i="1"/>
  <c r="P95" i="1"/>
  <c r="O95" i="1"/>
  <c r="S95" i="1" s="1"/>
  <c r="U95" i="1" s="1"/>
  <c r="N95" i="1"/>
  <c r="M95" i="1"/>
  <c r="R95" i="1" s="1"/>
  <c r="L95" i="1"/>
  <c r="P94" i="1"/>
  <c r="O94" i="1"/>
  <c r="N94" i="1"/>
  <c r="T94" i="1" s="1"/>
  <c r="M94" i="1"/>
  <c r="L94" i="1"/>
  <c r="P93" i="1"/>
  <c r="O93" i="1"/>
  <c r="N93" i="1"/>
  <c r="M93" i="1"/>
  <c r="T93" i="1" s="1"/>
  <c r="L93" i="1"/>
  <c r="P92" i="1"/>
  <c r="O92" i="1"/>
  <c r="N92" i="1"/>
  <c r="M92" i="1"/>
  <c r="L92" i="1"/>
  <c r="S92" i="1" s="1"/>
  <c r="U92" i="1" s="1"/>
  <c r="T91" i="1"/>
  <c r="P91" i="1"/>
  <c r="O91" i="1"/>
  <c r="S91" i="1" s="1"/>
  <c r="U91" i="1" s="1"/>
  <c r="N91" i="1"/>
  <c r="M91" i="1"/>
  <c r="R91" i="1" s="1"/>
  <c r="L91" i="1"/>
  <c r="P90" i="1"/>
  <c r="O90" i="1"/>
  <c r="N90" i="1"/>
  <c r="T90" i="1" s="1"/>
  <c r="M90" i="1"/>
  <c r="L90" i="1"/>
  <c r="P89" i="1"/>
  <c r="O89" i="1"/>
  <c r="N89" i="1"/>
  <c r="M89" i="1"/>
  <c r="T89" i="1" s="1"/>
  <c r="L89" i="1"/>
  <c r="P88" i="1"/>
  <c r="P96" i="1" s="1"/>
  <c r="O88" i="1"/>
  <c r="M88" i="1"/>
  <c r="L88" i="1"/>
  <c r="S85" i="1"/>
  <c r="Q85" i="1"/>
  <c r="O85" i="1"/>
  <c r="N85" i="1"/>
  <c r="K85" i="1"/>
  <c r="J85" i="1"/>
  <c r="I85" i="1"/>
  <c r="S84" i="1"/>
  <c r="U84" i="1" s="1"/>
  <c r="R84" i="1"/>
  <c r="P84" i="1"/>
  <c r="O84" i="1"/>
  <c r="N84" i="1"/>
  <c r="M84" i="1"/>
  <c r="T84" i="1" s="1"/>
  <c r="L84" i="1"/>
  <c r="S83" i="1"/>
  <c r="U83" i="1" s="1"/>
  <c r="U85" i="1" s="1"/>
  <c r="P83" i="1"/>
  <c r="P85" i="1" s="1"/>
  <c r="O83" i="1"/>
  <c r="M83" i="1"/>
  <c r="M85" i="1" s="1"/>
  <c r="L83" i="1"/>
  <c r="L85" i="1" s="1"/>
  <c r="Q80" i="1"/>
  <c r="P80" i="1"/>
  <c r="M80" i="1"/>
  <c r="L80" i="1"/>
  <c r="K80" i="1"/>
  <c r="J80" i="1"/>
  <c r="I80" i="1"/>
  <c r="T79" i="1"/>
  <c r="P79" i="1"/>
  <c r="O79" i="1"/>
  <c r="O80" i="1" s="1"/>
  <c r="N79" i="1"/>
  <c r="M79" i="1"/>
  <c r="L79" i="1"/>
  <c r="S78" i="1"/>
  <c r="P78" i="1"/>
  <c r="O78" i="1"/>
  <c r="N78" i="1"/>
  <c r="N80" i="1" s="1"/>
  <c r="M78" i="1"/>
  <c r="L78" i="1"/>
  <c r="Q75" i="1"/>
  <c r="P75" i="1"/>
  <c r="O75" i="1"/>
  <c r="L75" i="1"/>
  <c r="K75" i="1"/>
  <c r="J75" i="1"/>
  <c r="I75" i="1"/>
  <c r="T74" i="1"/>
  <c r="T75" i="1" s="1"/>
  <c r="S74" i="1"/>
  <c r="U74" i="1" s="1"/>
  <c r="U75" i="1" s="1"/>
  <c r="P74" i="1"/>
  <c r="O74" i="1"/>
  <c r="N74" i="1"/>
  <c r="N75" i="1" s="1"/>
  <c r="M74" i="1"/>
  <c r="M75" i="1" s="1"/>
  <c r="L74" i="1"/>
  <c r="Q67" i="1"/>
  <c r="N67" i="1"/>
  <c r="K67" i="1"/>
  <c r="J67" i="1"/>
  <c r="I67" i="1"/>
  <c r="P66" i="1"/>
  <c r="O66" i="1"/>
  <c r="M66" i="1"/>
  <c r="L66" i="1"/>
  <c r="S66" i="1" s="1"/>
  <c r="U66" i="1" s="1"/>
  <c r="U65" i="1"/>
  <c r="P65" i="1"/>
  <c r="O65" i="1"/>
  <c r="N65" i="1"/>
  <c r="M65" i="1"/>
  <c r="L65" i="1"/>
  <c r="S65" i="1" s="1"/>
  <c r="T64" i="1"/>
  <c r="P64" i="1"/>
  <c r="O64" i="1"/>
  <c r="S64" i="1" s="1"/>
  <c r="U64" i="1" s="1"/>
  <c r="N64" i="1"/>
  <c r="M64" i="1"/>
  <c r="L64" i="1"/>
  <c r="P63" i="1"/>
  <c r="O63" i="1"/>
  <c r="N63" i="1"/>
  <c r="T63" i="1" s="1"/>
  <c r="M63" i="1"/>
  <c r="L63" i="1"/>
  <c r="P62" i="1"/>
  <c r="T62" i="1" s="1"/>
  <c r="O62" i="1"/>
  <c r="M62" i="1"/>
  <c r="L62" i="1"/>
  <c r="T61" i="1"/>
  <c r="P61" i="1"/>
  <c r="O61" i="1"/>
  <c r="N61" i="1"/>
  <c r="M61" i="1"/>
  <c r="L61" i="1"/>
  <c r="S60" i="1"/>
  <c r="P60" i="1"/>
  <c r="O60" i="1"/>
  <c r="M60" i="1"/>
  <c r="T60" i="1" s="1"/>
  <c r="L60" i="1"/>
  <c r="L67" i="1" s="1"/>
  <c r="Q57" i="1"/>
  <c r="N57" i="1"/>
  <c r="M57" i="1"/>
  <c r="K57" i="1"/>
  <c r="J57" i="1"/>
  <c r="I57" i="1"/>
  <c r="T56" i="1"/>
  <c r="T57" i="1" s="1"/>
  <c r="P56" i="1"/>
  <c r="P57" i="1" s="1"/>
  <c r="O56" i="1"/>
  <c r="O57" i="1" s="1"/>
  <c r="N56" i="1"/>
  <c r="M56" i="1"/>
  <c r="L56" i="1"/>
  <c r="L57" i="1" s="1"/>
  <c r="Q53" i="1"/>
  <c r="K53" i="1"/>
  <c r="J53" i="1"/>
  <c r="I53" i="1"/>
  <c r="S52" i="1"/>
  <c r="U52" i="1" s="1"/>
  <c r="P52" i="1"/>
  <c r="O52" i="1"/>
  <c r="N52" i="1"/>
  <c r="M52" i="1"/>
  <c r="T52" i="1" s="1"/>
  <c r="L52" i="1"/>
  <c r="S51" i="1"/>
  <c r="P51" i="1"/>
  <c r="P53" i="1" s="1"/>
  <c r="O51" i="1"/>
  <c r="O53" i="1" s="1"/>
  <c r="N51" i="1"/>
  <c r="M51" i="1"/>
  <c r="L51" i="1"/>
  <c r="L53" i="1" s="1"/>
  <c r="Q48" i="1"/>
  <c r="K48" i="1"/>
  <c r="J48" i="1"/>
  <c r="I48" i="1"/>
  <c r="P47" i="1"/>
  <c r="O47" i="1"/>
  <c r="N47" i="1"/>
  <c r="M47" i="1"/>
  <c r="L47" i="1"/>
  <c r="P46" i="1"/>
  <c r="O46" i="1"/>
  <c r="M46" i="1"/>
  <c r="T46" i="1" s="1"/>
  <c r="L46" i="1"/>
  <c r="S46" i="1" s="1"/>
  <c r="U46" i="1" s="1"/>
  <c r="S45" i="1"/>
  <c r="U45" i="1" s="1"/>
  <c r="P45" i="1"/>
  <c r="O45" i="1"/>
  <c r="N45" i="1"/>
  <c r="M45" i="1"/>
  <c r="T45" i="1" s="1"/>
  <c r="L45" i="1"/>
  <c r="S44" i="1"/>
  <c r="U44" i="1" s="1"/>
  <c r="P44" i="1"/>
  <c r="O44" i="1"/>
  <c r="N44" i="1"/>
  <c r="T44" i="1" s="1"/>
  <c r="M44" i="1"/>
  <c r="L44" i="1"/>
  <c r="R44" i="1" s="1"/>
  <c r="T43" i="1"/>
  <c r="P43" i="1"/>
  <c r="O43" i="1"/>
  <c r="N43" i="1"/>
  <c r="M43" i="1"/>
  <c r="L43" i="1"/>
  <c r="P42" i="1"/>
  <c r="P48" i="1" s="1"/>
  <c r="O42" i="1"/>
  <c r="N42" i="1"/>
  <c r="M42" i="1"/>
  <c r="L42" i="1"/>
  <c r="S41" i="1"/>
  <c r="U41" i="1" s="1"/>
  <c r="P41" i="1"/>
  <c r="O41" i="1"/>
  <c r="N41" i="1"/>
  <c r="M41" i="1"/>
  <c r="L41" i="1"/>
  <c r="S40" i="1"/>
  <c r="U40" i="1" s="1"/>
  <c r="P40" i="1"/>
  <c r="O40" i="1"/>
  <c r="N40" i="1"/>
  <c r="M40" i="1"/>
  <c r="L40" i="1"/>
  <c r="T39" i="1"/>
  <c r="P39" i="1"/>
  <c r="O39" i="1"/>
  <c r="M39" i="1"/>
  <c r="Q36" i="1"/>
  <c r="O36" i="1"/>
  <c r="K36" i="1"/>
  <c r="J36" i="1"/>
  <c r="I36" i="1"/>
  <c r="T35" i="1"/>
  <c r="P35" i="1"/>
  <c r="O35" i="1"/>
  <c r="N35" i="1"/>
  <c r="N36" i="1" s="1"/>
  <c r="M35" i="1"/>
  <c r="L35" i="1"/>
  <c r="P34" i="1"/>
  <c r="O34" i="1"/>
  <c r="M34" i="1"/>
  <c r="L34" i="1"/>
  <c r="L36" i="1" s="1"/>
  <c r="Q31" i="1"/>
  <c r="N31" i="1"/>
  <c r="M31" i="1"/>
  <c r="K31" i="1"/>
  <c r="J31" i="1"/>
  <c r="I31" i="1"/>
  <c r="R30" i="1"/>
  <c r="R31" i="1" s="1"/>
  <c r="P30" i="1"/>
  <c r="P31" i="1" s="1"/>
  <c r="O30" i="1"/>
  <c r="O31" i="1" s="1"/>
  <c r="M30" i="1"/>
  <c r="T30" i="1" s="1"/>
  <c r="T31" i="1" s="1"/>
  <c r="L30" i="1"/>
  <c r="U27" i="1"/>
  <c r="T27" i="1"/>
  <c r="S27" i="1"/>
  <c r="R27" i="1"/>
  <c r="Q27" i="1"/>
  <c r="N27" i="1"/>
  <c r="K27" i="1"/>
  <c r="J27" i="1"/>
  <c r="I27" i="1"/>
  <c r="P26" i="1"/>
  <c r="P27" i="1" s="1"/>
  <c r="O26" i="1"/>
  <c r="O27" i="1" s="1"/>
  <c r="N26" i="1"/>
  <c r="M26" i="1"/>
  <c r="M27" i="1" s="1"/>
  <c r="L26" i="1"/>
  <c r="L27" i="1" s="1"/>
  <c r="Q23" i="1"/>
  <c r="L23" i="1"/>
  <c r="K23" i="1"/>
  <c r="J23" i="1"/>
  <c r="I23" i="1"/>
  <c r="P22" i="1"/>
  <c r="O22" i="1"/>
  <c r="N22" i="1"/>
  <c r="M22" i="1"/>
  <c r="T22" i="1" s="1"/>
  <c r="L22" i="1"/>
  <c r="S21" i="1"/>
  <c r="U21" i="1" s="1"/>
  <c r="P21" i="1"/>
  <c r="O21" i="1"/>
  <c r="N21" i="1"/>
  <c r="M21" i="1"/>
  <c r="L21" i="1"/>
  <c r="S20" i="1"/>
  <c r="U20" i="1" s="1"/>
  <c r="P20" i="1"/>
  <c r="O20" i="1"/>
  <c r="N20" i="1"/>
  <c r="M20" i="1"/>
  <c r="L20" i="1"/>
  <c r="T19" i="1"/>
  <c r="P19" i="1"/>
  <c r="O19" i="1"/>
  <c r="N19" i="1"/>
  <c r="M19" i="1"/>
  <c r="L19" i="1"/>
  <c r="S19" i="1" s="1"/>
  <c r="U19" i="1" s="1"/>
  <c r="P18" i="1"/>
  <c r="R18" i="1" s="1"/>
  <c r="O18" i="1"/>
  <c r="O23" i="1" s="1"/>
  <c r="M18" i="1"/>
  <c r="T18" i="1" s="1"/>
  <c r="L18" i="1"/>
  <c r="S18" i="1" s="1"/>
  <c r="S42" i="1" l="1"/>
  <c r="U42" i="1" s="1"/>
  <c r="R42" i="1"/>
  <c r="S53" i="1"/>
  <c r="U51" i="1"/>
  <c r="U53" i="1" s="1"/>
  <c r="T21" i="1"/>
  <c r="M23" i="1"/>
  <c r="R21" i="1"/>
  <c r="P23" i="1"/>
  <c r="P36" i="1"/>
  <c r="R34" i="1"/>
  <c r="N48" i="1"/>
  <c r="T40" i="1"/>
  <c r="T48" i="1" s="1"/>
  <c r="T42" i="1"/>
  <c r="R46" i="1"/>
  <c r="T51" i="1"/>
  <c r="T53" i="1" s="1"/>
  <c r="N53" i="1"/>
  <c r="S90" i="1"/>
  <c r="U90" i="1" s="1"/>
  <c r="M100" i="1"/>
  <c r="T99" i="1"/>
  <c r="T100" i="1" s="1"/>
  <c r="R99" i="1"/>
  <c r="R100" i="1" s="1"/>
  <c r="L108" i="1"/>
  <c r="S107" i="1"/>
  <c r="R107" i="1"/>
  <c r="R108" i="1" s="1"/>
  <c r="S142" i="1"/>
  <c r="U137" i="1"/>
  <c r="U169" i="1"/>
  <c r="N23" i="1"/>
  <c r="T20" i="1"/>
  <c r="T23" i="1" s="1"/>
  <c r="O48" i="1"/>
  <c r="S39" i="1"/>
  <c r="R39" i="1"/>
  <c r="R48" i="1" s="1"/>
  <c r="M67" i="1"/>
  <c r="O104" i="1"/>
  <c r="S103" i="1"/>
  <c r="T150" i="1"/>
  <c r="T41" i="1"/>
  <c r="M48" i="1"/>
  <c r="R41" i="1"/>
  <c r="S43" i="1"/>
  <c r="U43" i="1" s="1"/>
  <c r="R47" i="1"/>
  <c r="S47" i="1"/>
  <c r="U47" i="1" s="1"/>
  <c r="R52" i="1"/>
  <c r="P67" i="1"/>
  <c r="R62" i="1"/>
  <c r="R64" i="1"/>
  <c r="S75" i="1"/>
  <c r="O96" i="1"/>
  <c r="U78" i="1"/>
  <c r="R20" i="1"/>
  <c r="L31" i="1"/>
  <c r="S30" i="1"/>
  <c r="S23" i="1"/>
  <c r="U18" i="1"/>
  <c r="U23" i="1" s="1"/>
  <c r="S22" i="1"/>
  <c r="U22" i="1" s="1"/>
  <c r="R22" i="1"/>
  <c r="T34" i="1"/>
  <c r="T36" i="1" s="1"/>
  <c r="S35" i="1"/>
  <c r="U35" i="1" s="1"/>
  <c r="R40" i="1"/>
  <c r="R45" i="1"/>
  <c r="T47" i="1"/>
  <c r="L48" i="1"/>
  <c r="M53" i="1"/>
  <c r="U60" i="1"/>
  <c r="R78" i="1"/>
  <c r="R80" i="1" s="1"/>
  <c r="U174" i="1"/>
  <c r="U175" i="1" s="1"/>
  <c r="S175" i="1"/>
  <c r="L121" i="1"/>
  <c r="S118" i="1"/>
  <c r="R120" i="1"/>
  <c r="R161" i="1"/>
  <c r="R170" i="1"/>
  <c r="S179" i="1"/>
  <c r="U179" i="1" s="1"/>
  <c r="R179" i="1"/>
  <c r="S191" i="1"/>
  <c r="U191" i="1" s="1"/>
  <c r="R191" i="1"/>
  <c r="S252" i="1"/>
  <c r="U252" i="1" s="1"/>
  <c r="R252" i="1"/>
  <c r="N264" i="1"/>
  <c r="T260" i="1"/>
  <c r="T264" i="1" s="1"/>
  <c r="S294" i="1"/>
  <c r="U294" i="1" s="1"/>
  <c r="R294" i="1"/>
  <c r="O67" i="1"/>
  <c r="S89" i="1"/>
  <c r="U89" i="1" s="1"/>
  <c r="S93" i="1"/>
  <c r="U93" i="1" s="1"/>
  <c r="S111" i="1"/>
  <c r="R112" i="1"/>
  <c r="T119" i="1"/>
  <c r="T121" i="1" s="1"/>
  <c r="S124" i="1"/>
  <c r="R128" i="1"/>
  <c r="R129" i="1" s="1"/>
  <c r="S138" i="1"/>
  <c r="U138" i="1" s="1"/>
  <c r="R139" i="1"/>
  <c r="S145" i="1"/>
  <c r="R146" i="1"/>
  <c r="R150" i="1" s="1"/>
  <c r="T147" i="1"/>
  <c r="R147" i="1"/>
  <c r="R148" i="1"/>
  <c r="S149" i="1"/>
  <c r="U149" i="1" s="1"/>
  <c r="T156" i="1"/>
  <c r="T157" i="1" s="1"/>
  <c r="S157" i="1"/>
  <c r="T163" i="1"/>
  <c r="R163" i="1"/>
  <c r="O166" i="1"/>
  <c r="R169" i="1"/>
  <c r="R172" i="1" s="1"/>
  <c r="O175" i="1"/>
  <c r="T202" i="1"/>
  <c r="R204" i="1"/>
  <c r="T208" i="1"/>
  <c r="T212" i="1" s="1"/>
  <c r="M216" i="1"/>
  <c r="T215" i="1"/>
  <c r="T216" i="1" s="1"/>
  <c r="R215" i="1"/>
  <c r="R216" i="1" s="1"/>
  <c r="S219" i="1"/>
  <c r="R219" i="1"/>
  <c r="T226" i="1"/>
  <c r="S224" i="1"/>
  <c r="R239" i="1"/>
  <c r="R248" i="1"/>
  <c r="O273" i="1"/>
  <c r="R268" i="1"/>
  <c r="R273" i="1" s="1"/>
  <c r="S271" i="1"/>
  <c r="U271" i="1" s="1"/>
  <c r="S313" i="1"/>
  <c r="U313" i="1" s="1"/>
  <c r="R313" i="1"/>
  <c r="S321" i="1"/>
  <c r="U321" i="1" s="1"/>
  <c r="R321" i="1"/>
  <c r="S329" i="1"/>
  <c r="U329" i="1" s="1"/>
  <c r="R329" i="1"/>
  <c r="S337" i="1"/>
  <c r="U337" i="1" s="1"/>
  <c r="R337" i="1"/>
  <c r="S345" i="1"/>
  <c r="U345" i="1" s="1"/>
  <c r="R345" i="1"/>
  <c r="S353" i="1"/>
  <c r="U353" i="1" s="1"/>
  <c r="R353" i="1"/>
  <c r="S361" i="1"/>
  <c r="U361" i="1" s="1"/>
  <c r="R361" i="1"/>
  <c r="R118" i="1"/>
  <c r="R121" i="1" s="1"/>
  <c r="T165" i="1"/>
  <c r="S183" i="1"/>
  <c r="U183" i="1" s="1"/>
  <c r="R183" i="1"/>
  <c r="S195" i="1"/>
  <c r="U195" i="1" s="1"/>
  <c r="R195" i="1"/>
  <c r="O205" i="1"/>
  <c r="L212" i="1"/>
  <c r="S208" i="1"/>
  <c r="T229" i="1"/>
  <c r="T231" i="1" s="1"/>
  <c r="M231" i="1"/>
  <c r="S34" i="1"/>
  <c r="R35" i="1"/>
  <c r="M36" i="1"/>
  <c r="S61" i="1"/>
  <c r="U61" i="1" s="1"/>
  <c r="R65" i="1"/>
  <c r="S79" i="1"/>
  <c r="U79" i="1" s="1"/>
  <c r="R89" i="1"/>
  <c r="R103" i="1"/>
  <c r="R104" i="1" s="1"/>
  <c r="T107" i="1"/>
  <c r="T108" i="1" s="1"/>
  <c r="S112" i="1"/>
  <c r="U112" i="1" s="1"/>
  <c r="T114" i="1"/>
  <c r="T115" i="1" s="1"/>
  <c r="M121" i="1"/>
  <c r="T137" i="1"/>
  <c r="T142" i="1" s="1"/>
  <c r="S139" i="1"/>
  <c r="U139" i="1" s="1"/>
  <c r="R141" i="1"/>
  <c r="M153" i="1"/>
  <c r="L166" i="1"/>
  <c r="R160" i="1"/>
  <c r="R165" i="1"/>
  <c r="M172" i="1"/>
  <c r="T169" i="1"/>
  <c r="T172" i="1" s="1"/>
  <c r="S171" i="1"/>
  <c r="U171" i="1" s="1"/>
  <c r="R171" i="1"/>
  <c r="P172" i="1"/>
  <c r="R174" i="1"/>
  <c r="R175" i="1" s="1"/>
  <c r="T178" i="1"/>
  <c r="R178" i="1"/>
  <c r="T182" i="1"/>
  <c r="R182" i="1"/>
  <c r="T186" i="1"/>
  <c r="R186" i="1"/>
  <c r="T190" i="1"/>
  <c r="R190" i="1"/>
  <c r="T194" i="1"/>
  <c r="R194" i="1"/>
  <c r="T198" i="1"/>
  <c r="R198" i="1"/>
  <c r="U202" i="1"/>
  <c r="R210" i="1"/>
  <c r="R211" i="1"/>
  <c r="U215" i="1"/>
  <c r="U216" i="1" s="1"/>
  <c r="S216" i="1"/>
  <c r="O226" i="1"/>
  <c r="R225" i="1"/>
  <c r="R226" i="1" s="1"/>
  <c r="S234" i="1"/>
  <c r="R234" i="1"/>
  <c r="R235" i="1" s="1"/>
  <c r="L235" i="1"/>
  <c r="M243" i="1"/>
  <c r="T238" i="1"/>
  <c r="T243" i="1" s="1"/>
  <c r="R238" i="1"/>
  <c r="R247" i="1"/>
  <c r="R255" i="1"/>
  <c r="S262" i="1"/>
  <c r="L264" i="1"/>
  <c r="R262" i="1"/>
  <c r="S277" i="1"/>
  <c r="U277" i="1" s="1"/>
  <c r="R277" i="1"/>
  <c r="S281" i="1"/>
  <c r="U281" i="1" s="1"/>
  <c r="R281" i="1"/>
  <c r="L304" i="1"/>
  <c r="T133" i="1"/>
  <c r="T134" i="1" s="1"/>
  <c r="R152" i="1"/>
  <c r="R153" i="1" s="1"/>
  <c r="S187" i="1"/>
  <c r="U187" i="1" s="1"/>
  <c r="R187" i="1"/>
  <c r="S231" i="1"/>
  <c r="U229" i="1"/>
  <c r="U231" i="1" s="1"/>
  <c r="R63" i="1"/>
  <c r="R66" i="1"/>
  <c r="R90" i="1"/>
  <c r="R94" i="1"/>
  <c r="R19" i="1"/>
  <c r="R23" i="1" s="1"/>
  <c r="R43" i="1"/>
  <c r="R56" i="1"/>
  <c r="R57" i="1" s="1"/>
  <c r="S62" i="1"/>
  <c r="U62" i="1" s="1"/>
  <c r="S63" i="1"/>
  <c r="U63" i="1" s="1"/>
  <c r="T65" i="1"/>
  <c r="T66" i="1"/>
  <c r="T67" i="1" s="1"/>
  <c r="T83" i="1"/>
  <c r="T85" i="1" s="1"/>
  <c r="L96" i="1"/>
  <c r="R88" i="1"/>
  <c r="T92" i="1"/>
  <c r="R92" i="1"/>
  <c r="R93" i="1"/>
  <c r="S94" i="1"/>
  <c r="U94" i="1" s="1"/>
  <c r="R111" i="1"/>
  <c r="R115" i="1" s="1"/>
  <c r="R114" i="1"/>
  <c r="R124" i="1"/>
  <c r="R125" i="1" s="1"/>
  <c r="S132" i="1"/>
  <c r="R133" i="1"/>
  <c r="R137" i="1"/>
  <c r="R138" i="1"/>
  <c r="T141" i="1"/>
  <c r="R51" i="1"/>
  <c r="R53" i="1" s="1"/>
  <c r="S56" i="1"/>
  <c r="R60" i="1"/>
  <c r="R61" i="1"/>
  <c r="R74" i="1"/>
  <c r="R75" i="1" s="1"/>
  <c r="T78" i="1"/>
  <c r="T80" i="1" s="1"/>
  <c r="R79" i="1"/>
  <c r="T88" i="1"/>
  <c r="S88" i="1"/>
  <c r="S99" i="1"/>
  <c r="T103" i="1"/>
  <c r="T104" i="1" s="1"/>
  <c r="R119" i="1"/>
  <c r="T128" i="1"/>
  <c r="T129" i="1" s="1"/>
  <c r="R132" i="1"/>
  <c r="S133" i="1"/>
  <c r="U133" i="1" s="1"/>
  <c r="L150" i="1"/>
  <c r="R156" i="1"/>
  <c r="R157" i="1" s="1"/>
  <c r="M166" i="1"/>
  <c r="T160" i="1"/>
  <c r="T166" i="1" s="1"/>
  <c r="S160" i="1"/>
  <c r="S164" i="1"/>
  <c r="U164" i="1" s="1"/>
  <c r="R164" i="1"/>
  <c r="T174" i="1"/>
  <c r="T175" i="1" s="1"/>
  <c r="N199" i="1"/>
  <c r="U178" i="1"/>
  <c r="U199" i="1" s="1"/>
  <c r="R180" i="1"/>
  <c r="T181" i="1"/>
  <c r="R181" i="1"/>
  <c r="R184" i="1"/>
  <c r="T185" i="1"/>
  <c r="R185" i="1"/>
  <c r="R188" i="1"/>
  <c r="T189" i="1"/>
  <c r="R189" i="1"/>
  <c r="R192" i="1"/>
  <c r="T193" i="1"/>
  <c r="R193" i="1"/>
  <c r="R196" i="1"/>
  <c r="T197" i="1"/>
  <c r="R197" i="1"/>
  <c r="L199" i="1"/>
  <c r="S203" i="1"/>
  <c r="U203" i="1" s="1"/>
  <c r="T204" i="1"/>
  <c r="S209" i="1"/>
  <c r="U209" i="1" s="1"/>
  <c r="R209" i="1"/>
  <c r="R212" i="1" s="1"/>
  <c r="M212" i="1"/>
  <c r="R220" i="1"/>
  <c r="S220" i="1"/>
  <c r="U220" i="1" s="1"/>
  <c r="M226" i="1"/>
  <c r="T234" i="1"/>
  <c r="T235" i="1" s="1"/>
  <c r="O257" i="1"/>
  <c r="S246" i="1"/>
  <c r="R260" i="1"/>
  <c r="T262" i="1"/>
  <c r="T277" i="1"/>
  <c r="L157" i="1"/>
  <c r="R202" i="1"/>
  <c r="R203" i="1"/>
  <c r="L205" i="1"/>
  <c r="N212" i="1"/>
  <c r="S240" i="1"/>
  <c r="R240" i="1"/>
  <c r="P243" i="1"/>
  <c r="R246" i="1"/>
  <c r="S249" i="1"/>
  <c r="U249" i="1" s="1"/>
  <c r="R249" i="1"/>
  <c r="T252" i="1"/>
  <c r="S256" i="1"/>
  <c r="U256" i="1" s="1"/>
  <c r="R256" i="1"/>
  <c r="R261" i="1"/>
  <c r="S263" i="1"/>
  <c r="U263" i="1" s="1"/>
  <c r="U267" i="1"/>
  <c r="R269" i="1"/>
  <c r="J366" i="1"/>
  <c r="P304" i="1"/>
  <c r="S278" i="1"/>
  <c r="U278" i="1" s="1"/>
  <c r="T281" i="1"/>
  <c r="S290" i="1"/>
  <c r="U290" i="1" s="1"/>
  <c r="R290" i="1"/>
  <c r="S309" i="1"/>
  <c r="U309" i="1" s="1"/>
  <c r="R309" i="1"/>
  <c r="L362" i="1"/>
  <c r="T309" i="1"/>
  <c r="P362" i="1"/>
  <c r="S317" i="1"/>
  <c r="U317" i="1" s="1"/>
  <c r="R317" i="1"/>
  <c r="S325" i="1"/>
  <c r="U325" i="1" s="1"/>
  <c r="R325" i="1"/>
  <c r="S333" i="1"/>
  <c r="U333" i="1" s="1"/>
  <c r="R333" i="1"/>
  <c r="S341" i="1"/>
  <c r="U341" i="1" s="1"/>
  <c r="R341" i="1"/>
  <c r="S349" i="1"/>
  <c r="U349" i="1" s="1"/>
  <c r="R349" i="1"/>
  <c r="S357" i="1"/>
  <c r="U357" i="1" s="1"/>
  <c r="R357" i="1"/>
  <c r="R83" i="1"/>
  <c r="R85" i="1" s="1"/>
  <c r="T219" i="1"/>
  <c r="T221" i="1" s="1"/>
  <c r="M257" i="1"/>
  <c r="T246" i="1"/>
  <c r="T257" i="1" s="1"/>
  <c r="R251" i="1"/>
  <c r="S253" i="1"/>
  <c r="U253" i="1" s="1"/>
  <c r="T256" i="1"/>
  <c r="L257" i="1"/>
  <c r="M273" i="1"/>
  <c r="M366" i="1" s="1"/>
  <c r="M367" i="1" s="1"/>
  <c r="T267" i="1"/>
  <c r="T273" i="1" s="1"/>
  <c r="S270" i="1"/>
  <c r="U270" i="1" s="1"/>
  <c r="R270" i="1"/>
  <c r="U276" i="1"/>
  <c r="R276" i="1"/>
  <c r="R280" i="1"/>
  <c r="S282" i="1"/>
  <c r="U282" i="1" s="1"/>
  <c r="R284" i="1"/>
  <c r="K366" i="1"/>
  <c r="K367" i="1" s="1"/>
  <c r="M304" i="1"/>
  <c r="T290" i="1"/>
  <c r="T294" i="1"/>
  <c r="I366" i="1"/>
  <c r="U307" i="1"/>
  <c r="U362" i="1" s="1"/>
  <c r="R253" i="1"/>
  <c r="R263" i="1"/>
  <c r="M264" i="1"/>
  <c r="R271" i="1"/>
  <c r="L273" i="1"/>
  <c r="O304" i="1"/>
  <c r="T276" i="1"/>
  <c r="N304" i="1"/>
  <c r="R278" i="1"/>
  <c r="R282" i="1"/>
  <c r="S286" i="1"/>
  <c r="U286" i="1" s="1"/>
  <c r="R287" i="1"/>
  <c r="T289" i="1"/>
  <c r="R289" i="1"/>
  <c r="T293" i="1"/>
  <c r="R293" i="1"/>
  <c r="R296" i="1"/>
  <c r="R298" i="1"/>
  <c r="R300" i="1"/>
  <c r="R302" i="1"/>
  <c r="Q366" i="1"/>
  <c r="Q367" i="1" s="1"/>
  <c r="T285" i="1"/>
  <c r="R285" i="1"/>
  <c r="R288" i="1"/>
  <c r="S291" i="1"/>
  <c r="U291" i="1" s="1"/>
  <c r="R291" i="1"/>
  <c r="R292" i="1"/>
  <c r="S295" i="1"/>
  <c r="U295" i="1" s="1"/>
  <c r="R295" i="1"/>
  <c r="S299" i="1"/>
  <c r="U299" i="1" s="1"/>
  <c r="R299" i="1"/>
  <c r="S303" i="1"/>
  <c r="U303" i="1" s="1"/>
  <c r="R303" i="1"/>
  <c r="O362" i="1"/>
  <c r="R308" i="1"/>
  <c r="R310" i="1"/>
  <c r="R312" i="1"/>
  <c r="R314" i="1"/>
  <c r="R316" i="1"/>
  <c r="R318" i="1"/>
  <c r="R320" i="1"/>
  <c r="R322" i="1"/>
  <c r="R324" i="1"/>
  <c r="R326" i="1"/>
  <c r="R328" i="1"/>
  <c r="R330" i="1"/>
  <c r="R332" i="1"/>
  <c r="R334" i="1"/>
  <c r="R336" i="1"/>
  <c r="R338" i="1"/>
  <c r="R340" i="1"/>
  <c r="R342" i="1"/>
  <c r="R344" i="1"/>
  <c r="R346" i="1"/>
  <c r="R348" i="1"/>
  <c r="R350" i="1"/>
  <c r="R352" i="1"/>
  <c r="R354" i="1"/>
  <c r="R356" i="1"/>
  <c r="R358" i="1"/>
  <c r="R360" i="1"/>
  <c r="R297" i="1"/>
  <c r="R301" i="1"/>
  <c r="R307" i="1"/>
  <c r="R311" i="1"/>
  <c r="R315" i="1"/>
  <c r="R319" i="1"/>
  <c r="R323" i="1"/>
  <c r="R327" i="1"/>
  <c r="R331" i="1"/>
  <c r="R335" i="1"/>
  <c r="R339" i="1"/>
  <c r="R343" i="1"/>
  <c r="R347" i="1"/>
  <c r="R351" i="1"/>
  <c r="R355" i="1"/>
  <c r="R359" i="1"/>
  <c r="T307" i="1"/>
  <c r="T362" i="1" s="1"/>
  <c r="T304" i="1" l="1"/>
  <c r="S96" i="1"/>
  <c r="U88" i="1"/>
  <c r="U96" i="1" s="1"/>
  <c r="U262" i="1"/>
  <c r="U264" i="1" s="1"/>
  <c r="S264" i="1"/>
  <c r="U34" i="1"/>
  <c r="U36" i="1" s="1"/>
  <c r="S36" i="1"/>
  <c r="T364" i="1"/>
  <c r="O366" i="1"/>
  <c r="O367" i="1" s="1"/>
  <c r="P366" i="1"/>
  <c r="P367" i="1" s="1"/>
  <c r="S273" i="1"/>
  <c r="S243" i="1"/>
  <c r="U240" i="1"/>
  <c r="U243" i="1" s="1"/>
  <c r="S257" i="1"/>
  <c r="U246" i="1"/>
  <c r="U257" i="1" s="1"/>
  <c r="U160" i="1"/>
  <c r="U166" i="1" s="1"/>
  <c r="S166" i="1"/>
  <c r="T96" i="1"/>
  <c r="S134" i="1"/>
  <c r="U132" i="1"/>
  <c r="U134" i="1" s="1"/>
  <c r="R96" i="1"/>
  <c r="T205" i="1"/>
  <c r="S205" i="1"/>
  <c r="U67" i="1"/>
  <c r="S104" i="1"/>
  <c r="U103" i="1"/>
  <c r="U104" i="1" s="1"/>
  <c r="S48" i="1"/>
  <c r="U39" i="1"/>
  <c r="U48" i="1" s="1"/>
  <c r="S172" i="1"/>
  <c r="U224" i="1"/>
  <c r="U226" i="1" s="1"/>
  <c r="S226" i="1"/>
  <c r="I368" i="1"/>
  <c r="I367" i="1"/>
  <c r="R304" i="1"/>
  <c r="U273" i="1"/>
  <c r="R257" i="1"/>
  <c r="R205" i="1"/>
  <c r="R67" i="1"/>
  <c r="R199" i="1"/>
  <c r="R221" i="1"/>
  <c r="S199" i="1"/>
  <c r="S115" i="1"/>
  <c r="U111" i="1"/>
  <c r="U115" i="1" s="1"/>
  <c r="S67" i="1"/>
  <c r="U30" i="1"/>
  <c r="U31" i="1" s="1"/>
  <c r="S31" i="1"/>
  <c r="U80" i="1"/>
  <c r="U172" i="1"/>
  <c r="S304" i="1"/>
  <c r="R264" i="1"/>
  <c r="S235" i="1"/>
  <c r="U234" i="1"/>
  <c r="U235" i="1" s="1"/>
  <c r="S212" i="1"/>
  <c r="U208" i="1"/>
  <c r="U212" i="1" s="1"/>
  <c r="R362" i="1"/>
  <c r="N366" i="1"/>
  <c r="N367" i="1" s="1"/>
  <c r="S362" i="1"/>
  <c r="U304" i="1"/>
  <c r="U364" i="1" s="1"/>
  <c r="L366" i="1"/>
  <c r="L367" i="1" s="1"/>
  <c r="J369" i="1"/>
  <c r="J367" i="1"/>
  <c r="R134" i="1"/>
  <c r="S100" i="1"/>
  <c r="U99" i="1"/>
  <c r="U100" i="1" s="1"/>
  <c r="U56" i="1"/>
  <c r="U57" i="1" s="1"/>
  <c r="S57" i="1"/>
  <c r="R142" i="1"/>
  <c r="R243" i="1"/>
  <c r="U205" i="1"/>
  <c r="T199" i="1"/>
  <c r="R166" i="1"/>
  <c r="S221" i="1"/>
  <c r="U219" i="1"/>
  <c r="U221" i="1" s="1"/>
  <c r="U145" i="1"/>
  <c r="U150" i="1" s="1"/>
  <c r="S150" i="1"/>
  <c r="S125" i="1"/>
  <c r="U124" i="1"/>
  <c r="U125" i="1" s="1"/>
  <c r="S121" i="1"/>
  <c r="U118" i="1"/>
  <c r="U121" i="1" s="1"/>
  <c r="S80" i="1"/>
  <c r="U142" i="1"/>
  <c r="U107" i="1"/>
  <c r="U108" i="1" s="1"/>
  <c r="S108" i="1"/>
  <c r="R36" i="1"/>
  <c r="R364" i="1" l="1"/>
  <c r="S364" i="1"/>
</calcChain>
</file>

<file path=xl/sharedStrings.xml><?xml version="1.0" encoding="utf-8"?>
<sst xmlns="http://schemas.openxmlformats.org/spreadsheetml/2006/main" count="1189" uniqueCount="393">
  <si>
    <t xml:space="preserve">PROGRAMA DE MEDICAMENTOS ESENCIALES </t>
  </si>
  <si>
    <t>CENTRAL DE APOYO LOGÍSTICO</t>
  </si>
  <si>
    <t>PROMESE CAL</t>
  </si>
  <si>
    <t xml:space="preserve">PAGO SUELDOS OCTUBRE 2021: Empleados por Contrato </t>
  </si>
  <si>
    <t xml:space="preserve">Reg. No. </t>
  </si>
  <si>
    <t>Nombre</t>
  </si>
  <si>
    <t>Genero</t>
  </si>
  <si>
    <t>Departamento</t>
  </si>
  <si>
    <t xml:space="preserve">Funcion </t>
  </si>
  <si>
    <t>Estatus</t>
  </si>
  <si>
    <t>Fecha de Inicio del Contrato</t>
  </si>
  <si>
    <t>Fecha de Termino de Contrato</t>
  </si>
  <si>
    <t>Sueldo Bruto (RD$)</t>
  </si>
  <si>
    <t>Seguro Sávica</t>
  </si>
  <si>
    <t>Seguridad Social (LEY 87-01)</t>
  </si>
  <si>
    <t>Total Retenciones y Aportes</t>
  </si>
  <si>
    <t>Sueldo Neto (RD$)</t>
  </si>
  <si>
    <t>Sub Cuenta No.</t>
  </si>
  <si>
    <t>Seguro de Pensión (9.97%)</t>
  </si>
  <si>
    <t>Riesgos Laborales (1.15%) (II)</t>
  </si>
  <si>
    <t xml:space="preserve">Seguro de Salud (10.13%)    </t>
  </si>
  <si>
    <t>Registro Dependientes Adicionales (4*) y otros descuentos</t>
  </si>
  <si>
    <t>Sub total TSS</t>
  </si>
  <si>
    <t>Deducción Empleado</t>
  </si>
  <si>
    <t>Aportes Patronal</t>
  </si>
  <si>
    <t>Desde</t>
  </si>
  <si>
    <t>Hasta</t>
  </si>
  <si>
    <t>Impuesto sobre la Renta</t>
  </si>
  <si>
    <t>Empleado (2.87%)</t>
  </si>
  <si>
    <t>Patronal (7.10%)</t>
  </si>
  <si>
    <t>Empleado (3.04%)</t>
  </si>
  <si>
    <t>Patronal (7.09%)</t>
  </si>
  <si>
    <t>DIRECCIÓN GENERAL</t>
  </si>
  <si>
    <t>DAHIANA JOSE SURIEL</t>
  </si>
  <si>
    <t>FEMENINO</t>
  </si>
  <si>
    <t>ENLACE INTERINSTITUCIONAL</t>
  </si>
  <si>
    <t>Contratado</t>
  </si>
  <si>
    <t>RAMON PLUTARCO ARIAS ARIAS</t>
  </si>
  <si>
    <t>MASCULINO</t>
  </si>
  <si>
    <t xml:space="preserve">EDISON ALBERTO DIAZ CUSTODIO </t>
  </si>
  <si>
    <t>COORDINADOR</t>
  </si>
  <si>
    <t>CESAR ELIAS RIVAS BRACHE</t>
  </si>
  <si>
    <t xml:space="preserve">HONLYNARDO REINA SANTANA </t>
  </si>
  <si>
    <t>OFICINA DE ACCESO A LA INFORMACIÓN</t>
  </si>
  <si>
    <t xml:space="preserve">OFICINA DE ACCESO A LA INFORMACIÓN </t>
  </si>
  <si>
    <t>TECNICO</t>
  </si>
  <si>
    <t>DIRECCIÓN DE PLANIFICACIÓN Y DESARROLLO</t>
  </si>
  <si>
    <t>SINEYDA MARGARITA GUZMAN DE SOSA</t>
  </si>
  <si>
    <t>ANALISTA DE PLANIFICACIÓN</t>
  </si>
  <si>
    <t>DIVISIÓN DE DESARROLLO INSTITUCIONAL</t>
  </si>
  <si>
    <t>FRANCISCO GERARDO HERRERA PEREZ</t>
  </si>
  <si>
    <t>ANALISTA DE DATOS</t>
  </si>
  <si>
    <t xml:space="preserve">ARIEL MADE DE LEON </t>
  </si>
  <si>
    <t xml:space="preserve">ANALISTA DE DATOS DE DESARROLLO </t>
  </si>
  <si>
    <t>DIRECCIÓN JURIDICA</t>
  </si>
  <si>
    <t xml:space="preserve">PAUL JOSE MALDONADO BUENO </t>
  </si>
  <si>
    <t xml:space="preserve">DIRECCIÓN JURIDICA </t>
  </si>
  <si>
    <t xml:space="preserve">DIRECTOR JURIDICO </t>
  </si>
  <si>
    <t>BIANCA YAJAHIRA ESPINAL FULCAR</t>
  </si>
  <si>
    <t xml:space="preserve">ANALISTA LEGAL </t>
  </si>
  <si>
    <t xml:space="preserve">AURELIO BELLO CALZADO </t>
  </si>
  <si>
    <t xml:space="preserve">ERIC ARNALDO ORBE HERNANDEZ </t>
  </si>
  <si>
    <t xml:space="preserve">SISSY BETSABETH RAMIREZ REYNOSO </t>
  </si>
  <si>
    <t xml:space="preserve">DANY CONTRERAS MARTINEZ </t>
  </si>
  <si>
    <t>JOSE ALBERTO DE LEON VALERIO</t>
  </si>
  <si>
    <t>FIDEL ERNESTO CARABALLO DE LOS SANTOS</t>
  </si>
  <si>
    <t>COORDINADOR JURIDICO</t>
  </si>
  <si>
    <t>HAROLIN YUNEIBIS PUJOLS PEREZ</t>
  </si>
  <si>
    <t>TECNICO ADMINISTRATIVO I</t>
  </si>
  <si>
    <t>DEPARTAMENTO DE LITIGIOS</t>
  </si>
  <si>
    <t>ANILDA ALTAGRACIA QUEZADA</t>
  </si>
  <si>
    <t>ENCARGADA</t>
  </si>
  <si>
    <t xml:space="preserve">LUIS BOYER MEDINA </t>
  </si>
  <si>
    <t>ANALISTA LEGAL</t>
  </si>
  <si>
    <t>DEPARTAMENTO DE ELABORACIÓN DE DOCUMENTOS LEGALES</t>
  </si>
  <si>
    <t xml:space="preserve">JONATHAN ENRIQUE CANDELARIO CUEVAS </t>
  </si>
  <si>
    <t>DIRECCIÓN DE RECURSOS HUMANOS</t>
  </si>
  <si>
    <t>JOSE LUIS FERNANDEZ JESURUM</t>
  </si>
  <si>
    <t>DIRECTOR</t>
  </si>
  <si>
    <t>JOSE GREGORIO MARIA CAMACHO PEREZ</t>
  </si>
  <si>
    <t>ANALISTA DE PREVENCIÓN Y SEGURIDAD LABORAL</t>
  </si>
  <si>
    <t>CRISTINO AMAURIS VERAS HILARIO</t>
  </si>
  <si>
    <t xml:space="preserve">COORDINADOR DE GESTION HUMANA </t>
  </si>
  <si>
    <t>ALFONSINA DE JESUS MENDEZ REYES</t>
  </si>
  <si>
    <r>
      <t xml:space="preserve">ANALISTA DE RECURSOS HUMANOS </t>
    </r>
    <r>
      <rPr>
        <b/>
        <sz val="11"/>
        <color indexed="8"/>
        <rFont val="Calibri"/>
        <family val="2"/>
      </rPr>
      <t xml:space="preserve">CON ASIENTO EN EL ALMACÉN REGIONAL SANTIAGO </t>
    </r>
  </si>
  <si>
    <t xml:space="preserve">GARYS MIGUEL PANIAGUA CANARIO </t>
  </si>
  <si>
    <t xml:space="preserve">ANALISTA DE RECURSOS HUMANOS </t>
  </si>
  <si>
    <t>PAOLA CRISTAL PEREZ ARACHE DE CARRASCO</t>
  </si>
  <si>
    <t>ANALISTA</t>
  </si>
  <si>
    <t>STEPHANY ISABEL VILLAR PEREZ</t>
  </si>
  <si>
    <t>DEPARTAMENTO DE RECLUTAMIENTO, SELECCIÓN Y EVALUACIÓN DE DESEMPEÑO</t>
  </si>
  <si>
    <t>DEPARTAMENTO DE COMPENSACIÓN, BENEFICIOS Y CAPACITACIÓN</t>
  </si>
  <si>
    <t>EDWIN EFRAIN MORA GONZALEZ</t>
  </si>
  <si>
    <t>DEPARTAMENTO DE COMPENSACIÓN BENEFICIOS Y CAPACITACIÓN</t>
  </si>
  <si>
    <t>ANALISTA DE CAPACITACIÓN Y DESARROLLO</t>
  </si>
  <si>
    <t>DEPARTAMENTO DE REGISTRO, CONTROL Y NÓMINA</t>
  </si>
  <si>
    <t>ALBERTO ANTONIO INFANTE AGESTA</t>
  </si>
  <si>
    <t>ANALISTA DE NOMINAS</t>
  </si>
  <si>
    <t xml:space="preserve">CRISTINA JIMENEZ ROSARIO </t>
  </si>
  <si>
    <t xml:space="preserve">FEMENINO </t>
  </si>
  <si>
    <t>DEPARTAMENTO DE FISCALIZACIÓN</t>
  </si>
  <si>
    <t>EFRAIN FELIZ TERRERO</t>
  </si>
  <si>
    <t>ENCARGADO</t>
  </si>
  <si>
    <t>ROBERT OTONIEL VILLAR</t>
  </si>
  <si>
    <t>ANALISTA DE CONTROL INTERNO</t>
  </si>
  <si>
    <t>DEPARTAMENTO DE COMUNICACIONES</t>
  </si>
  <si>
    <t>GLENNYS JOSEL HERRERA LARA</t>
  </si>
  <si>
    <t>ELIO ANIBAL VALDEZ</t>
  </si>
  <si>
    <t>RELACIONADOR PUBLICO</t>
  </si>
  <si>
    <t>DAISY MARIA MARTE MERCEDES</t>
  </si>
  <si>
    <t>COORDINADORA DE EVENTOS</t>
  </si>
  <si>
    <t>JOSE ARIEL SANCHEZ MARTINEZ</t>
  </si>
  <si>
    <t>TECNICO ADMINISTRATIVO</t>
  </si>
  <si>
    <t xml:space="preserve">ELEIKIS ANDERSON SANCHEZ BURGOS </t>
  </si>
  <si>
    <t>ANALISTA DE REDES SOCIALES</t>
  </si>
  <si>
    <t xml:space="preserve">RAFAEL BIENVENIDO BORBON DE LEON </t>
  </si>
  <si>
    <t>TECNICO DE AUDIOVISUALES</t>
  </si>
  <si>
    <t xml:space="preserve">ANYELO JAVIER MERCEDES </t>
  </si>
  <si>
    <t>YELENA PAULINO NUÑEZ</t>
  </si>
  <si>
    <t>COORDINADORA DE PROTOCOLOS</t>
  </si>
  <si>
    <t>DIVISIÓN DE MULTIMEDIA Y CONTENIDO WEB</t>
  </si>
  <si>
    <t>MARLENE RODRIGUEZ CORDERO</t>
  </si>
  <si>
    <t>DIRECCIÓN ADMINISTRATIVA FINANCIERA</t>
  </si>
  <si>
    <t>GEORGINA VICTORIANO MORENO DE FURNIEL</t>
  </si>
  <si>
    <t>DIRECTORA</t>
  </si>
  <si>
    <t xml:space="preserve">  DEPARTAMENTO DE INGENIERIA E INFRAESTRUCTURA</t>
  </si>
  <si>
    <t>OMAR ELADIO GRATEREAUX</t>
  </si>
  <si>
    <t xml:space="preserve"> DEPARTAMENTO DE INGENIERIA E INFRAESTRUCTURA</t>
  </si>
  <si>
    <t>DIVISIÓN DE OBRAS, CONSTRUCCIONES Y SERVICIOS</t>
  </si>
  <si>
    <t>MARIA ISABEL NAUT ASTACIO</t>
  </si>
  <si>
    <t>SUPERVISORA DE OBRAS</t>
  </si>
  <si>
    <t>JORGE ELIAS HILARION MICHELEN RAMIREZ</t>
  </si>
  <si>
    <t xml:space="preserve">MASCULINO </t>
  </si>
  <si>
    <t>NAVILA ALFONSO REYES</t>
  </si>
  <si>
    <t>LUISA GABRIELA GONZALEZ DE SANTELISES</t>
  </si>
  <si>
    <t xml:space="preserve"> DIVISIÓN DE MEJORA Y ACONDICIONAMIENTO FISICO</t>
  </si>
  <si>
    <t>ELVIS GUILLERMO LOPEZ PEREZ</t>
  </si>
  <si>
    <t>DIVISIÓN DE MEJORA Y ACONDICIONAMIENTO FISICO</t>
  </si>
  <si>
    <t>RAUL ALBERTO BURGOS ALVARADO</t>
  </si>
  <si>
    <t>SUPERVISOR</t>
  </si>
  <si>
    <t>CARLOS ANTONIO ARIAS HERNANDEZ</t>
  </si>
  <si>
    <t>DIVISIÓN DE TRANSPORTACIÓN</t>
  </si>
  <si>
    <t>PEDRO ANTONIO COSS MENDEZ</t>
  </si>
  <si>
    <t xml:space="preserve">ENCARGADO </t>
  </si>
  <si>
    <t>SECCIÓN DE MAYORDOMIA</t>
  </si>
  <si>
    <t>BEATO DIAZ</t>
  </si>
  <si>
    <t xml:space="preserve"> SECCIÓN DE MAYORDOMIA</t>
  </si>
  <si>
    <t>SECCIÓN DE ARCHIVO Y CORRESPONDENCIA</t>
  </si>
  <si>
    <t>NELSON RAMON VALENTIN LIRIANO</t>
  </si>
  <si>
    <t>TECNICO EN ARCHIVISTICA</t>
  </si>
  <si>
    <t xml:space="preserve">CASIMIRO GUERRERO MARTE </t>
  </si>
  <si>
    <t>DEPARTAMENTO FINANCIERO</t>
  </si>
  <si>
    <t>JOSE ELIAS COTES RODRIGUEZ</t>
  </si>
  <si>
    <t>CONTADOR I</t>
  </si>
  <si>
    <t xml:space="preserve">JULIA ELENA GIRON FERNANDEZ </t>
  </si>
  <si>
    <t xml:space="preserve">YOLEIDY DURAN </t>
  </si>
  <si>
    <t>ROSA JOSEFINA ROSARIO TEJADA</t>
  </si>
  <si>
    <t>DARILIS SENISE ESCOLASTICO</t>
  </si>
  <si>
    <t>DIVISIÓN DE CONTABILIDAD</t>
  </si>
  <si>
    <t>CARLOS JOSE ALMANZAR RODRIGUEZ</t>
  </si>
  <si>
    <t>DAYSI LENY SANCHEZ ROSADO</t>
  </si>
  <si>
    <t>ONELYS DAHIAN MEDRANO FELIZ DE SOSA</t>
  </si>
  <si>
    <t>TECNICO DE CONTABILIDAD</t>
  </si>
  <si>
    <t>JOELIZ PAMELA CARRASCO CARRASCO</t>
  </si>
  <si>
    <t>MILAGROS ALEJANDRA LINARES DE ARIAS</t>
  </si>
  <si>
    <t>SECCION DE INVENTARIOS DE INSUMOS PARA LA SALUD</t>
  </si>
  <si>
    <t xml:space="preserve">JUAN BAUTISTA VASQUEZ GUZMAN </t>
  </si>
  <si>
    <t xml:space="preserve">AUXILIAR DE INVENTARIO </t>
  </si>
  <si>
    <t>SECCIÓN DE CUENTAS POR PAGAR</t>
  </si>
  <si>
    <t>ROCIO ALTAGRACIA ROSARIO DE AGÜERO</t>
  </si>
  <si>
    <t>SECCION DE CUENTAS POR PAGAR</t>
  </si>
  <si>
    <t xml:space="preserve">                                                                           DEPARTAMENTO DE COMPRAS Y CONTRATACIONES</t>
  </si>
  <si>
    <t xml:space="preserve">MIGUEL RAMON IÑIGUEZ GONZALEZ </t>
  </si>
  <si>
    <t>DEPARTAMENTO DE COMPRAS Y CONTRATACIONES</t>
  </si>
  <si>
    <t>KELVYN MANUEL ORTEGA TAPIA</t>
  </si>
  <si>
    <t>COORDINADOR DE COMPRAS Y CONTRATACIONES</t>
  </si>
  <si>
    <t xml:space="preserve">ELVIN ESTEBAN RODRIGUEZ MARIANO </t>
  </si>
  <si>
    <t xml:space="preserve">TECNICO EN COMPRAS </t>
  </si>
  <si>
    <t xml:space="preserve">LIDIA ALTAGRACIA ISIDOR ARREDONDO </t>
  </si>
  <si>
    <t xml:space="preserve">ELIZABETH GERARDO DISLA </t>
  </si>
  <si>
    <t xml:space="preserve">ANALISTA DE COMPRAS Y CONTRATACIONES </t>
  </si>
  <si>
    <t xml:space="preserve">RANDEE JOSE ESPINAL MADRIGAL </t>
  </si>
  <si>
    <t xml:space="preserve">                                                                           DEPARTAMENTO ADMINISTRATIVO</t>
  </si>
  <si>
    <t xml:space="preserve">NELSON ALCIDES MINYETY SANCHEZ </t>
  </si>
  <si>
    <t>DEPARTAMENTO ADMINISTRATIVO</t>
  </si>
  <si>
    <t>JENNY RUTH PAULINO MEJIA</t>
  </si>
  <si>
    <t>ANALISTA PROCESOS ADMINISTRATIVOS</t>
  </si>
  <si>
    <t>MERCEDES VALDEZ CONTRERAS</t>
  </si>
  <si>
    <t xml:space="preserve">TECNICO ADMINISTRATIVO </t>
  </si>
  <si>
    <t>DIVISION DE ADQUISICIONES INTERNACIONALES</t>
  </si>
  <si>
    <t xml:space="preserve">CARLA CRISTINA MENA FLORENTINO </t>
  </si>
  <si>
    <t>SECCIÓN DE INGRESOS</t>
  </si>
  <si>
    <t>ALPHA MARIA REYES ESPINAL</t>
  </si>
  <si>
    <t>COLECTOR</t>
  </si>
  <si>
    <t>CARLOS MANUEL MARINE ENCARNACION</t>
  </si>
  <si>
    <t>LUIS NICOLAS SANTIAGO LORA</t>
  </si>
  <si>
    <t xml:space="preserve">JESUS MARIA BLANCO PEREZ </t>
  </si>
  <si>
    <t xml:space="preserve">YEURIS BELTRE MORILLO </t>
  </si>
  <si>
    <t xml:space="preserve">JAIRO VALDEZ FERNANDEZ </t>
  </si>
  <si>
    <t xml:space="preserve">JUAN CARLOS HERNANDEZ RODRIGUEZ </t>
  </si>
  <si>
    <t>ARIDIO TEJADA</t>
  </si>
  <si>
    <t xml:space="preserve">ROBINSON DARIO GARCIA </t>
  </si>
  <si>
    <t xml:space="preserve">COLECTOR </t>
  </si>
  <si>
    <t>BUENAVENTURA ENCARNACION PEÑA</t>
  </si>
  <si>
    <t>ENGRI NATHANAEL PAULINO LOPEZ</t>
  </si>
  <si>
    <t>JAIRO YONERDIS SUBERVI</t>
  </si>
  <si>
    <t>JOHAN MANUEL VOLQUEZ RAMIREZ</t>
  </si>
  <si>
    <t>PEDRO FERNANDEZ JIMENEZ</t>
  </si>
  <si>
    <t>RIGOBERTO DE JESUS BELTRAN</t>
  </si>
  <si>
    <t>JOEL DAVID SOSA AYALA</t>
  </si>
  <si>
    <t xml:space="preserve">ANEUDY RAFAEL MEDINA PAULINO </t>
  </si>
  <si>
    <t xml:space="preserve">CORPUS DE JESUS MEJIA JIMENEZ </t>
  </si>
  <si>
    <t>RAMON ERNESTO MERAN ROSARIO</t>
  </si>
  <si>
    <t>COLECTORA</t>
  </si>
  <si>
    <t>MARIA DE LOS ANGELES POLANCO CEPEDA</t>
  </si>
  <si>
    <t>YEROLIN LISSET VALDEZ BRITO</t>
  </si>
  <si>
    <t>DIRECCIÓN DE OPERACIONES Y LOGISTICA</t>
  </si>
  <si>
    <t>JUNIOR ANTONIO ARIAS COLLADO</t>
  </si>
  <si>
    <t>LUIS STALIN RODRIGUEZ RAMIREZ</t>
  </si>
  <si>
    <t xml:space="preserve">COORDINADOR </t>
  </si>
  <si>
    <t xml:space="preserve">MANUEL DE JESUS DIAZ BISONO </t>
  </si>
  <si>
    <t>DEPARTAMENTO DE DISTRIBUCIÓN</t>
  </si>
  <si>
    <t xml:space="preserve">JEAN PAUL VARGAS FRIAS </t>
  </si>
  <si>
    <t>DIVISIÓN DE DISTRIBUCIÓN</t>
  </si>
  <si>
    <t>JOSE FRANCISCO MERIÑO ACEVEDO</t>
  </si>
  <si>
    <t>SUPERVISOR  DE DISTRIBUCIÓN</t>
  </si>
  <si>
    <t xml:space="preserve">HECTOR MANUEL HANLEY VILORIO </t>
  </si>
  <si>
    <t>ROBERTO DIAZ</t>
  </si>
  <si>
    <t>DEPARTAMENTO DE VIGILANCIA Y CONTROL DE CALIDAD DE INSUMOS PARA LA SALUD</t>
  </si>
  <si>
    <t>LUISA MARIA PENZO DE ALMONTE</t>
  </si>
  <si>
    <t>ANALISTA DE INSPECCION DE CALIDAD</t>
  </si>
  <si>
    <t>DIVISIÓN DE INSPECCIÓN DE CALIDAD DE MEDICAMENTOS</t>
  </si>
  <si>
    <t>WILMER MARIÑEZ SUERO</t>
  </si>
  <si>
    <t>INSPECTOR DE AMPOLLAS Y VIALES</t>
  </si>
  <si>
    <t>ANTONIO PUELLO PLASENCIA</t>
  </si>
  <si>
    <r>
      <t>DEPARTAMENTO DE TECNOLOG</t>
    </r>
    <r>
      <rPr>
        <b/>
        <sz val="12"/>
        <color indexed="8"/>
        <rFont val="Calibri"/>
        <family val="2"/>
      </rPr>
      <t>Í</t>
    </r>
    <r>
      <rPr>
        <b/>
        <sz val="12"/>
        <color indexed="8"/>
        <rFont val="Calibri"/>
        <family val="2"/>
      </rPr>
      <t xml:space="preserve">A DE LA INFORMACIÓN Y COMUNICACIÓN </t>
    </r>
  </si>
  <si>
    <t xml:space="preserve">PHILIPS DIONISIO CONTRERAS REYNOSO </t>
  </si>
  <si>
    <t xml:space="preserve">DEPARTAMENTO DE TECNOLOGÍA DE LA INFORMACIÓN Y COMUNICACIÓN </t>
  </si>
  <si>
    <t>DIRECTOR (A)</t>
  </si>
  <si>
    <t>FRANCISCO LIRIANO REYES</t>
  </si>
  <si>
    <t xml:space="preserve">ADMINISTRADOR DE SERVIDORES </t>
  </si>
  <si>
    <t>DIVISIÓN DE OPERACIONES TIC</t>
  </si>
  <si>
    <t>DIEGO ISMAEL HIDALGO DURAN</t>
  </si>
  <si>
    <t>ROBIN PEÑA ACEVEDO</t>
  </si>
  <si>
    <t>ADMINISTRADOR DE REDES</t>
  </si>
  <si>
    <t>DIVISIÓN DE DESARROLLO E IMPLEMENTACIÓN DE SISTEMA</t>
  </si>
  <si>
    <t>RANDY ENMANUEL TORRES BREA</t>
  </si>
  <si>
    <t xml:space="preserve">DIVISIÓN ADMINISTRACIÓN DEL SERVICIO TIC </t>
  </si>
  <si>
    <t>PERLA ALVAREZ CASTILLO</t>
  </si>
  <si>
    <t>SOPORTE TECNICO INFORMATICO</t>
  </si>
  <si>
    <t>LUIS ENMANUEL DOMINGUEZ ALCANTARA</t>
  </si>
  <si>
    <t xml:space="preserve">HARLEY DANIEL VALERIO DE JESUS </t>
  </si>
  <si>
    <t>RAQUEL DE OLEO ENCARNACION</t>
  </si>
  <si>
    <t xml:space="preserve">SOPORTE TECNICO </t>
  </si>
  <si>
    <t>JUAN DANIEL TAVERAS FROMETA</t>
  </si>
  <si>
    <t>DEPARTAMENTO ALMACÉN GENERAL DE INSUMOS PARA LA SALUD</t>
  </si>
  <si>
    <t xml:space="preserve">RUBERT AUGUSTO ALCANTARA HERNANDEZ </t>
  </si>
  <si>
    <t xml:space="preserve">ESTAURIS MARIA MEJIA DURAN </t>
  </si>
  <si>
    <t xml:space="preserve">FARMACEUTICA </t>
  </si>
  <si>
    <t xml:space="preserve">ENELCIDA YNDHIRA ROSARIO DE SANCHEZ </t>
  </si>
  <si>
    <t xml:space="preserve">CARMEN ROSA MATA ROSARIO </t>
  </si>
  <si>
    <t xml:space="preserve">CECILIA MARIA RODRIGUEZ RODRIGUEZ </t>
  </si>
  <si>
    <t>KENIA CASTILLO</t>
  </si>
  <si>
    <t xml:space="preserve">LUIS EMILIO ROBINSON CRUZ </t>
  </si>
  <si>
    <t>FARMACEUTICO</t>
  </si>
  <si>
    <t xml:space="preserve">RAYSA ERMITA GONZALEZ GARCIA </t>
  </si>
  <si>
    <t xml:space="preserve">CARMEN DE JESUS PEÑA GARCIA </t>
  </si>
  <si>
    <t>NANCY DOLORES AVILA SEVERINO</t>
  </si>
  <si>
    <t>CARLOS MANUEL TAVERAS VENTURA</t>
  </si>
  <si>
    <t>DEPARTAMENTO ALMACÉN GENERAL DE INSUMOS PARA LA SALUD-ALMACÉN DE LA MONUMENTAL KM. 13</t>
  </si>
  <si>
    <t>ENCARGADO ALMACEN/ALM. MONUMENTAL</t>
  </si>
  <si>
    <t xml:space="preserve"> ALMACÉN REGIÓN NORTE</t>
  </si>
  <si>
    <t>JUAN PABLO UREÑA GONZALEZ</t>
  </si>
  <si>
    <t>ALMACÉN REGION NORTE</t>
  </si>
  <si>
    <t>NICOLE DESIREE COLLADO SUAREZ</t>
  </si>
  <si>
    <t>FARMACEUTICA</t>
  </si>
  <si>
    <t xml:space="preserve">ANA DIANELBA BEATO MORALES </t>
  </si>
  <si>
    <t>FANY MABEL CAPELLAN CORNIEL</t>
  </si>
  <si>
    <t>DIRECCIÓN DE TRAMITES Y SERVICIOS PARA LA SALUD</t>
  </si>
  <si>
    <t>DORIS HESNI NEHME</t>
  </si>
  <si>
    <t xml:space="preserve">COORDINADORA_DIRECCION TRAMITES Y SERVICIOS PARA SALUD </t>
  </si>
  <si>
    <t xml:space="preserve">JULISA NORBERTO ROSARIO </t>
  </si>
  <si>
    <t xml:space="preserve">MARCIA ANTONIA MARTINEZ ADAMES </t>
  </si>
  <si>
    <t xml:space="preserve">ANALISTA DE ATENCION AL CLIENTE </t>
  </si>
  <si>
    <t>ELIZABETH SANCHEZ DIAZ</t>
  </si>
  <si>
    <t>ANALISTA DE SERVICIOS Y TRAMITES</t>
  </si>
  <si>
    <t>JUANA MARIA PUMAROL PEÑA</t>
  </si>
  <si>
    <t>ERIKA CRUZ PERALTA</t>
  </si>
  <si>
    <t>DIRECCIÓN DE FARMACIAS DEL PUEBLO</t>
  </si>
  <si>
    <t>LUIS EMMANUEL GAMBORENA SIMO</t>
  </si>
  <si>
    <t xml:space="preserve"> DIRECCION DE FARMACIAS DEL PUEBLO </t>
  </si>
  <si>
    <t>YORDALIZA MINAYA</t>
  </si>
  <si>
    <t>ANALISTA DE INFORMACION DE FP</t>
  </si>
  <si>
    <t xml:space="preserve">ANA MARIA DE AZA RODRIGUEZ </t>
  </si>
  <si>
    <t>GERARD JOSE RODRIGUEZ JIMENEZ</t>
  </si>
  <si>
    <t>LAURA ISABEL NUÑEZ SALCE</t>
  </si>
  <si>
    <t xml:space="preserve">ROSANNA MARIOBY SARMIENTO GONZALEZ </t>
  </si>
  <si>
    <t xml:space="preserve">DIGNORA CRISTINA RAMIREZ </t>
  </si>
  <si>
    <t xml:space="preserve">ANGELA MERCEDES LEGER LUIS </t>
  </si>
  <si>
    <t xml:space="preserve">CARMELINA MERCEDES HERNANDEZ RAMOS </t>
  </si>
  <si>
    <t>FARMACEUTICA ENCARGADA</t>
  </si>
  <si>
    <t>RAY GADIEL HERNANDEZ PERALTA</t>
  </si>
  <si>
    <t>TECNICO EN CONTROL DE DOCUMENTOS DE FARMACIAS DEL PUEBLO</t>
  </si>
  <si>
    <t>MIGUEL ANTONIO LARA VOLQUEZ</t>
  </si>
  <si>
    <t>JOSE MIGUEL COISCOU REYES</t>
  </si>
  <si>
    <t>ANTONIO ELPIDIO VASQUEZ PIMENTEL</t>
  </si>
  <si>
    <t>TECNICO EN DOCUMENTACIÓN DE  FARMACIAS DEL PUEBLO</t>
  </si>
  <si>
    <t xml:space="preserve">JOSE JOEL NORBERTO GOMEZ </t>
  </si>
  <si>
    <t xml:space="preserve">FELIX RAFEL LIZARDO GRULLON </t>
  </si>
  <si>
    <t xml:space="preserve">COORDINADOR PROVINCIAL </t>
  </si>
  <si>
    <t>STEPHEN DOMINGUEZ MADERA</t>
  </si>
  <si>
    <t xml:space="preserve">GREGORIO DE LEON CEBALLO </t>
  </si>
  <si>
    <t>ORIOLIS ARAUJO MORA</t>
  </si>
  <si>
    <t>EDWIN FRANCISCO RODRIGUEZ COSTE</t>
  </si>
  <si>
    <t xml:space="preserve">RAFAELINA MARIA TEJADA DE MARTINEZ </t>
  </si>
  <si>
    <t xml:space="preserve">LUIS MANUEL TINEO GALVEZ </t>
  </si>
  <si>
    <t>RAMON ALDANIO NUÑEZ BETANCES</t>
  </si>
  <si>
    <t>ANGEL RAMIREZ TAVERA</t>
  </si>
  <si>
    <t>ROSALBA MARIARCA GARCIA RODRIGUEZ</t>
  </si>
  <si>
    <t xml:space="preserve">TECNICO EN DOCUMENTACION </t>
  </si>
  <si>
    <t>RAMON IGNACIO PUJOLS CUSTODIO</t>
  </si>
  <si>
    <t xml:space="preserve">HECTOR BIENVENIDO COSTE GOMEZ </t>
  </si>
  <si>
    <t xml:space="preserve">DEPARTAMENTO TECNICA FARMACEUTICA </t>
  </si>
  <si>
    <t>CLAUDIO ANTONIO RUBIERA RODRIGUEZ</t>
  </si>
  <si>
    <t>MARIA DEL PILAR VARGAS PORRAS</t>
  </si>
  <si>
    <t>DEPARTAMENTO TECNICA FARMACEUTICA</t>
  </si>
  <si>
    <t>YELLY BETHANIA SALADIN BEN</t>
  </si>
  <si>
    <t>ENCARGADA DE FARMACIA</t>
  </si>
  <si>
    <t>ANA MARIA PEREZ</t>
  </si>
  <si>
    <t>ADA ELISA HIDALGO JIMENEZ</t>
  </si>
  <si>
    <t xml:space="preserve">FIORDALIZA ROJAS REYES </t>
  </si>
  <si>
    <t xml:space="preserve">JOSE JUAN VARGAS LOPEZ </t>
  </si>
  <si>
    <t>FARMACEUTICO ENCARGADO</t>
  </si>
  <si>
    <t>JACQUELINE CLARIBEL RAMIREZ FELIZ</t>
  </si>
  <si>
    <t>SUPERVISORA DE FARMACIA</t>
  </si>
  <si>
    <t xml:space="preserve">ODALIS ANTONIO DE LA CRUZ VASQUEZ </t>
  </si>
  <si>
    <t>SUPERVISOR DE FARMACIA</t>
  </si>
  <si>
    <t>YURI DEL CARMEN SANCHEZ PERALTA</t>
  </si>
  <si>
    <t xml:space="preserve">ALFONSINA ALTAGRACIA MARTE REYES </t>
  </si>
  <si>
    <t xml:space="preserve">MARY YUDERKY BRITO DIPRE DE DE LOS SANTOS </t>
  </si>
  <si>
    <t xml:space="preserve">NOEL MIESES MARINE </t>
  </si>
  <si>
    <t xml:space="preserve">PATRICIA KING BUENO </t>
  </si>
  <si>
    <t xml:space="preserve">YNOCENCIO FORNERIN SURIEL </t>
  </si>
  <si>
    <t xml:space="preserve">RAFAELA CORRREA GONZALEZ </t>
  </si>
  <si>
    <t xml:space="preserve">CAROL DEL CARMEN CABRERA ESPIRITU </t>
  </si>
  <si>
    <t xml:space="preserve">ANTONIA ALTAGRACIA ROQUE GRULLON </t>
  </si>
  <si>
    <t xml:space="preserve">ISABEL LUCIANO DE LUCIANO </t>
  </si>
  <si>
    <t xml:space="preserve">ENERCIDA ALTAGRACIA SANTIAGO PEREYRA </t>
  </si>
  <si>
    <t xml:space="preserve">EUSEBIA LEBRON FAMILIA DE CUEVAS </t>
  </si>
  <si>
    <t xml:space="preserve">PATRICIA MONTAS MARICHAL </t>
  </si>
  <si>
    <t xml:space="preserve">DISAURA PAULINO PEREZ </t>
  </si>
  <si>
    <t xml:space="preserve">HENRY MANUEL MARTINEZ CORDERO  </t>
  </si>
  <si>
    <t>FARMACEUTICA ENCARGADO</t>
  </si>
  <si>
    <t xml:space="preserve">JAISA GLORIBEL ESCOLASTICO CARRION </t>
  </si>
  <si>
    <t xml:space="preserve">ORQUIDEA ADELY UREÑA CRUZ </t>
  </si>
  <si>
    <t xml:space="preserve">PETRA MARIA MATEO CASTILLO </t>
  </si>
  <si>
    <t xml:space="preserve">RAMONA CANDELARIA TRINIDAD GARCIA </t>
  </si>
  <si>
    <t xml:space="preserve">MARTHA GUERRERO AVILA </t>
  </si>
  <si>
    <t>KAREN YOHAIRA NUÑEZ NUÑEZ</t>
  </si>
  <si>
    <t>YENY GEORGINA ECHAVARRIA VALDEZ DE LORA</t>
  </si>
  <si>
    <t xml:space="preserve">VANESSA MENA VASQUEZ </t>
  </si>
  <si>
    <t>ANTONIA UREÑA HENRIQUEZ DE GRULLON</t>
  </si>
  <si>
    <t>DANGUILOA ISAMAR MARTINEZ GOMEZ</t>
  </si>
  <si>
    <t xml:space="preserve">YANET ALEXANDRA CARVAJAL </t>
  </si>
  <si>
    <t xml:space="preserve">CINTHIA ARABELIS RODRIGUEZ JAQUEZ </t>
  </si>
  <si>
    <t>ADDERLY STERLING REYES DISLA</t>
  </si>
  <si>
    <t>ARASMELI ISOLINA PEGUERO SANCHEZ</t>
  </si>
  <si>
    <t>DARILEIDY ALTAGRACIA THEN SANTANA</t>
  </si>
  <si>
    <t>EDWIN ALBERTO FERRERAS MENDEZ</t>
  </si>
  <si>
    <t xml:space="preserve">JOSE MANUEL FELIZ VALDEZ </t>
  </si>
  <si>
    <t>PEDRO ALBERTO DE LA CRUZ PAULINO</t>
  </si>
  <si>
    <t>SIMON TOMAS HIRALDO RODRIGUEZ</t>
  </si>
  <si>
    <t xml:space="preserve">CARLOS AMIN BAEZ RONDON </t>
  </si>
  <si>
    <t xml:space="preserve">FRANCIS RUDY DIAZ </t>
  </si>
  <si>
    <t xml:space="preserve">JOSE CARLOS PEREZ JORGE </t>
  </si>
  <si>
    <t xml:space="preserve">HAMILTON FRANCISCO MINYETY </t>
  </si>
  <si>
    <t xml:space="preserve">ALONDRA PATRICIA COMPRES RODRIGUEZ </t>
  </si>
  <si>
    <t xml:space="preserve">DIOSMERY FRANCHESCA GARCIA DIAZ </t>
  </si>
  <si>
    <t xml:space="preserve">ANDRIVELIS MATOS RODRIGUEZ </t>
  </si>
  <si>
    <t>SORANYI FERRERAS MADE</t>
  </si>
  <si>
    <t>FRANCIS LEONEL CASTILLO CUEVAS</t>
  </si>
  <si>
    <t xml:space="preserve">FRANKLIN CARRASCO ROSARIO </t>
  </si>
  <si>
    <t>LUIS ORLANDO ENCARNACION PERALTA</t>
  </si>
  <si>
    <t xml:space="preserve">DENNY SANTOS VENTURA </t>
  </si>
  <si>
    <t>JUAN ISAAC VARELA ASTACIO</t>
  </si>
  <si>
    <t>JULIA FERRER DE PAULA</t>
  </si>
  <si>
    <t>Total General Empleados Contratados RD$.</t>
  </si>
  <si>
    <t>PREPARADO POR:</t>
  </si>
  <si>
    <t>AUTORIZADO POR:</t>
  </si>
  <si>
    <t xml:space="preserve"> SOFIA ALT. FRIAS HILARIO</t>
  </si>
  <si>
    <t>LIC. JOSE LUIS FERNANDEZ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</si>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</sst>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6" fillId="0" borderId="0"/>
  </cellStyleXfs>
  <cellXfs count="459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/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4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4" fontId="0" fillId="2" borderId="0" xfId="0" applyNumberFormat="1" applyFont="1" applyFill="1"/>
    <xf numFmtId="4" fontId="0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4" fontId="6" fillId="2" borderId="0" xfId="0" applyNumberFormat="1" applyFont="1" applyFill="1"/>
    <xf numFmtId="4" fontId="6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0" borderId="0" xfId="0" applyFont="1"/>
    <xf numFmtId="0" fontId="7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4" fillId="2" borderId="0" xfId="0" applyFont="1" applyFill="1"/>
    <xf numFmtId="0" fontId="7" fillId="3" borderId="5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right" wrapText="1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2" borderId="10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/>
    </xf>
    <xf numFmtId="14" fontId="11" fillId="2" borderId="10" xfId="0" applyNumberFormat="1" applyFont="1" applyFill="1" applyBorder="1" applyAlignment="1">
      <alignment horizontal="center"/>
    </xf>
    <xf numFmtId="4" fontId="11" fillId="2" borderId="11" xfId="1" applyNumberFormat="1" applyFont="1" applyFill="1" applyBorder="1" applyAlignment="1"/>
    <xf numFmtId="4" fontId="0" fillId="2" borderId="10" xfId="0" applyNumberFormat="1" applyFont="1" applyFill="1" applyBorder="1" applyAlignment="1">
      <alignment horizontal="right"/>
    </xf>
    <xf numFmtId="4" fontId="0" fillId="2" borderId="11" xfId="0" applyNumberFormat="1" applyFont="1" applyFill="1" applyBorder="1" applyAlignment="1">
      <alignment horizontal="right"/>
    </xf>
    <xf numFmtId="4" fontId="0" fillId="2" borderId="10" xfId="0" applyNumberFormat="1" applyFont="1" applyFill="1" applyBorder="1"/>
    <xf numFmtId="4" fontId="0" fillId="2" borderId="11" xfId="0" applyNumberFormat="1" applyFont="1" applyFill="1" applyBorder="1"/>
    <xf numFmtId="4" fontId="11" fillId="2" borderId="11" xfId="0" applyNumberFormat="1" applyFont="1" applyFill="1" applyBorder="1" applyAlignment="1">
      <alignment horizontal="right"/>
    </xf>
    <xf numFmtId="4" fontId="3" fillId="2" borderId="11" xfId="0" applyNumberFormat="1" applyFont="1" applyFill="1" applyBorder="1"/>
    <xf numFmtId="0" fontId="8" fillId="2" borderId="10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left" wrapText="1"/>
    </xf>
    <xf numFmtId="0" fontId="0" fillId="2" borderId="12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center" wrapText="1"/>
    </xf>
    <xf numFmtId="0" fontId="11" fillId="2" borderId="13" xfId="0" applyFont="1" applyFill="1" applyBorder="1" applyAlignment="1">
      <alignment horizontal="center"/>
    </xf>
    <xf numFmtId="14" fontId="11" fillId="2" borderId="12" xfId="0" applyNumberFormat="1" applyFont="1" applyFill="1" applyBorder="1" applyAlignment="1">
      <alignment horizontal="center"/>
    </xf>
    <xf numFmtId="4" fontId="11" fillId="2" borderId="13" xfId="0" applyNumberFormat="1" applyFont="1" applyFill="1" applyBorder="1"/>
    <xf numFmtId="4" fontId="0" fillId="2" borderId="12" xfId="0" applyNumberFormat="1" applyFont="1" applyFill="1" applyBorder="1"/>
    <xf numFmtId="4" fontId="0" fillId="2" borderId="13" xfId="0" applyNumberFormat="1" applyFont="1" applyFill="1" applyBorder="1"/>
    <xf numFmtId="4" fontId="11" fillId="2" borderId="13" xfId="0" applyNumberFormat="1" applyFont="1" applyFill="1" applyBorder="1" applyAlignment="1">
      <alignment horizontal="right"/>
    </xf>
    <xf numFmtId="4" fontId="3" fillId="2" borderId="13" xfId="0" applyNumberFormat="1" applyFont="1" applyFill="1" applyBorder="1"/>
    <xf numFmtId="0" fontId="8" fillId="2" borderId="12" xfId="0" applyFont="1" applyFill="1" applyBorder="1" applyAlignment="1">
      <alignment horizontal="center" wrapText="1"/>
    </xf>
    <xf numFmtId="14" fontId="0" fillId="2" borderId="12" xfId="0" applyNumberFormat="1" applyFont="1" applyFill="1" applyBorder="1" applyAlignment="1">
      <alignment horizontal="center" wrapText="1"/>
    </xf>
    <xf numFmtId="4" fontId="11" fillId="2" borderId="13" xfId="1" applyNumberFormat="1" applyFont="1" applyFill="1" applyBorder="1" applyAlignment="1"/>
    <xf numFmtId="0" fontId="9" fillId="2" borderId="14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left" wrapText="1"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/>
    </xf>
    <xf numFmtId="4" fontId="11" fillId="2" borderId="15" xfId="1" applyNumberFormat="1" applyFont="1" applyFill="1" applyBorder="1" applyAlignment="1"/>
    <xf numFmtId="4" fontId="0" fillId="2" borderId="6" xfId="0" applyNumberFormat="1" applyFont="1" applyFill="1" applyBorder="1"/>
    <xf numFmtId="0" fontId="9" fillId="2" borderId="1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" fontId="7" fillId="2" borderId="17" xfId="0" applyNumberFormat="1" applyFont="1" applyFill="1" applyBorder="1"/>
    <xf numFmtId="4" fontId="10" fillId="2" borderId="17" xfId="0" applyNumberFormat="1" applyFont="1" applyFill="1" applyBorder="1"/>
    <xf numFmtId="0" fontId="8" fillId="2" borderId="17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wrapText="1"/>
    </xf>
    <xf numFmtId="0" fontId="0" fillId="2" borderId="17" xfId="0" applyFont="1" applyFill="1" applyBorder="1"/>
    <xf numFmtId="0" fontId="0" fillId="2" borderId="17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/>
    </xf>
    <xf numFmtId="14" fontId="11" fillId="2" borderId="6" xfId="0" applyNumberFormat="1" applyFont="1" applyFill="1" applyBorder="1" applyAlignment="1">
      <alignment horizontal="center"/>
    </xf>
    <xf numFmtId="4" fontId="0" fillId="2" borderId="5" xfId="0" applyNumberFormat="1" applyFont="1" applyFill="1" applyBorder="1" applyAlignment="1">
      <alignment horizontal="right"/>
    </xf>
    <xf numFmtId="4" fontId="0" fillId="2" borderId="6" xfId="0" applyNumberFormat="1" applyFont="1" applyFill="1" applyBorder="1" applyAlignment="1">
      <alignment horizontal="right"/>
    </xf>
    <xf numFmtId="4" fontId="0" fillId="2" borderId="5" xfId="0" applyNumberFormat="1" applyFont="1" applyFill="1" applyBorder="1"/>
    <xf numFmtId="4" fontId="0" fillId="0" borderId="5" xfId="0" applyNumberFormat="1" applyFont="1" applyBorder="1" applyAlignment="1">
      <alignment horizontal="right"/>
    </xf>
    <xf numFmtId="4" fontId="3" fillId="2" borderId="5" xfId="0" applyNumberFormat="1" applyFont="1" applyFill="1" applyBorder="1"/>
    <xf numFmtId="0" fontId="8" fillId="2" borderId="5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horizontal="center"/>
    </xf>
    <xf numFmtId="0" fontId="0" fillId="2" borderId="14" xfId="0" applyFont="1" applyFill="1" applyBorder="1"/>
    <xf numFmtId="0" fontId="11" fillId="2" borderId="14" xfId="0" applyFont="1" applyFill="1" applyBorder="1" applyAlignment="1">
      <alignment horizontal="center"/>
    </xf>
    <xf numFmtId="14" fontId="11" fillId="2" borderId="18" xfId="0" applyNumberFormat="1" applyFont="1" applyFill="1" applyBorder="1" applyAlignment="1">
      <alignment horizontal="center"/>
    </xf>
    <xf numFmtId="4" fontId="11" fillId="2" borderId="14" xfId="1" applyNumberFormat="1" applyFont="1" applyFill="1" applyBorder="1" applyAlignment="1"/>
    <xf numFmtId="4" fontId="0" fillId="2" borderId="14" xfId="0" applyNumberFormat="1" applyFont="1" applyFill="1" applyBorder="1" applyAlignment="1">
      <alignment horizontal="right"/>
    </xf>
    <xf numFmtId="4" fontId="0" fillId="2" borderId="14" xfId="0" applyNumberFormat="1" applyFont="1" applyFill="1" applyBorder="1"/>
    <xf numFmtId="4" fontId="11" fillId="2" borderId="14" xfId="0" applyNumberFormat="1" applyFont="1" applyFill="1" applyBorder="1" applyAlignment="1">
      <alignment horizontal="right"/>
    </xf>
    <xf numFmtId="4" fontId="3" fillId="2" borderId="14" xfId="0" applyNumberFormat="1" applyFont="1" applyFill="1" applyBorder="1"/>
    <xf numFmtId="0" fontId="8" fillId="2" borderId="14" xfId="0" applyFont="1" applyFill="1" applyBorder="1" applyAlignment="1">
      <alignment horizontal="center" wrapText="1"/>
    </xf>
    <xf numFmtId="0" fontId="11" fillId="2" borderId="10" xfId="0" applyFont="1" applyFill="1" applyBorder="1"/>
    <xf numFmtId="0" fontId="11" fillId="2" borderId="18" xfId="0" applyFont="1" applyFill="1" applyBorder="1" applyAlignment="1">
      <alignment horizontal="center"/>
    </xf>
    <xf numFmtId="14" fontId="0" fillId="2" borderId="18" xfId="0" applyNumberFormat="1" applyFont="1" applyFill="1" applyBorder="1" applyAlignment="1">
      <alignment horizontal="center" wrapText="1"/>
    </xf>
    <xf numFmtId="4" fontId="11" fillId="2" borderId="18" xfId="0" applyNumberFormat="1" applyFont="1" applyFill="1" applyBorder="1" applyAlignment="1">
      <alignment horizontal="right"/>
    </xf>
    <xf numFmtId="4" fontId="0" fillId="2" borderId="18" xfId="0" applyNumberFormat="1" applyFont="1" applyFill="1" applyBorder="1" applyAlignment="1">
      <alignment horizontal="right"/>
    </xf>
    <xf numFmtId="4" fontId="0" fillId="2" borderId="18" xfId="0" applyNumberFormat="1" applyFont="1" applyFill="1" applyBorder="1"/>
    <xf numFmtId="4" fontId="0" fillId="0" borderId="18" xfId="0" applyNumberFormat="1" applyFont="1" applyBorder="1" applyAlignment="1">
      <alignment horizontal="right"/>
    </xf>
    <xf numFmtId="4" fontId="3" fillId="2" borderId="18" xfId="0" applyNumberFormat="1" applyFont="1" applyFill="1" applyBorder="1"/>
    <xf numFmtId="0" fontId="8" fillId="2" borderId="18" xfId="0" applyFont="1" applyFill="1" applyBorder="1" applyAlignment="1">
      <alignment horizontal="center" wrapText="1"/>
    </xf>
    <xf numFmtId="0" fontId="11" fillId="2" borderId="14" xfId="0" applyFont="1" applyFill="1" applyBorder="1"/>
    <xf numFmtId="14" fontId="0" fillId="2" borderId="6" xfId="0" applyNumberFormat="1" applyFont="1" applyFill="1" applyBorder="1" applyAlignment="1">
      <alignment horizontal="center" wrapText="1"/>
    </xf>
    <xf numFmtId="4" fontId="11" fillId="2" borderId="14" xfId="0" applyNumberFormat="1" applyFont="1" applyFill="1" applyBorder="1"/>
    <xf numFmtId="4" fontId="0" fillId="0" borderId="14" xfId="0" applyNumberFormat="1" applyFont="1" applyBorder="1" applyAlignment="1">
      <alignment horizontal="right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/>
    <xf numFmtId="4" fontId="10" fillId="2" borderId="6" xfId="0" applyNumberFormat="1" applyFont="1" applyFill="1" applyBorder="1"/>
    <xf numFmtId="0" fontId="7" fillId="2" borderId="6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 wrapText="1"/>
    </xf>
    <xf numFmtId="0" fontId="0" fillId="2" borderId="18" xfId="0" applyFont="1" applyFill="1" applyBorder="1"/>
    <xf numFmtId="0" fontId="0" fillId="2" borderId="18" xfId="0" applyFont="1" applyFill="1" applyBorder="1" applyAlignment="1">
      <alignment horizontal="center" wrapText="1"/>
    </xf>
    <xf numFmtId="0" fontId="0" fillId="2" borderId="18" xfId="0" applyFont="1" applyFill="1" applyBorder="1" applyAlignment="1">
      <alignment horizontal="center"/>
    </xf>
    <xf numFmtId="14" fontId="12" fillId="2" borderId="18" xfId="0" applyNumberFormat="1" applyFont="1" applyFill="1" applyBorder="1" applyAlignment="1">
      <alignment horizontal="center"/>
    </xf>
    <xf numFmtId="4" fontId="11" fillId="2" borderId="18" xfId="0" applyNumberFormat="1" applyFont="1" applyFill="1" applyBorder="1"/>
    <xf numFmtId="4" fontId="0" fillId="2" borderId="12" xfId="0" applyNumberFormat="1" applyFont="1" applyFill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3" fillId="2" borderId="12" xfId="0" applyNumberFormat="1" applyFont="1" applyFill="1" applyBorder="1"/>
    <xf numFmtId="4" fontId="11" fillId="2" borderId="12" xfId="0" applyNumberFormat="1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center"/>
    </xf>
    <xf numFmtId="4" fontId="11" fillId="2" borderId="12" xfId="0" applyNumberFormat="1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 wrapText="1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14" fontId="11" fillId="2" borderId="0" xfId="0" applyNumberFormat="1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 horizontal="right"/>
    </xf>
    <xf numFmtId="4" fontId="0" fillId="2" borderId="0" xfId="0" applyNumberFormat="1" applyFont="1" applyFill="1" applyBorder="1"/>
    <xf numFmtId="4" fontId="0" fillId="0" borderId="0" xfId="0" applyNumberFormat="1" applyFont="1" applyBorder="1" applyAlignment="1">
      <alignment horizontal="right"/>
    </xf>
    <xf numFmtId="4" fontId="3" fillId="2" borderId="0" xfId="0" applyNumberFormat="1" applyFont="1" applyFill="1" applyBorder="1"/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0" fillId="2" borderId="10" xfId="0" applyFont="1" applyFill="1" applyBorder="1"/>
    <xf numFmtId="0" fontId="0" fillId="2" borderId="10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4" fontId="11" fillId="2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3" fillId="2" borderId="10" xfId="0" applyNumberFormat="1" applyFont="1" applyFill="1" applyBorder="1"/>
    <xf numFmtId="0" fontId="4" fillId="2" borderId="12" xfId="0" applyFont="1" applyFill="1" applyBorder="1" applyAlignment="1">
      <alignment horizontal="center"/>
    </xf>
    <xf numFmtId="0" fontId="0" fillId="2" borderId="12" xfId="0" applyFont="1" applyFill="1" applyBorder="1"/>
    <xf numFmtId="4" fontId="11" fillId="2" borderId="12" xfId="0" applyNumberFormat="1" applyFont="1" applyFill="1" applyBorder="1"/>
    <xf numFmtId="0" fontId="11" fillId="2" borderId="14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11" fillId="2" borderId="9" xfId="0" applyFont="1" applyFill="1" applyBorder="1"/>
    <xf numFmtId="0" fontId="0" fillId="2" borderId="21" xfId="0" applyFont="1" applyFill="1" applyBorder="1" applyAlignment="1">
      <alignment horizontal="center"/>
    </xf>
    <xf numFmtId="4" fontId="11" fillId="2" borderId="10" xfId="0" applyNumberFormat="1" applyFont="1" applyFill="1" applyBorder="1"/>
    <xf numFmtId="4" fontId="8" fillId="2" borderId="10" xfId="0" applyNumberFormat="1" applyFont="1" applyFill="1" applyBorder="1" applyAlignment="1">
      <alignment horizontal="right"/>
    </xf>
    <xf numFmtId="0" fontId="11" fillId="2" borderId="22" xfId="0" applyFont="1" applyFill="1" applyBorder="1"/>
    <xf numFmtId="0" fontId="0" fillId="2" borderId="23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4" fontId="3" fillId="0" borderId="12" xfId="0" applyNumberFormat="1" applyFont="1" applyBorder="1" applyAlignment="1">
      <alignment horizontal="right"/>
    </xf>
    <xf numFmtId="0" fontId="11" fillId="2" borderId="23" xfId="0" applyFont="1" applyFill="1" applyBorder="1"/>
    <xf numFmtId="0" fontId="11" fillId="2" borderId="23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 wrapText="1"/>
    </xf>
    <xf numFmtId="4" fontId="8" fillId="0" borderId="12" xfId="0" applyNumberFormat="1" applyFont="1" applyBorder="1" applyAlignment="1">
      <alignment horizontal="right"/>
    </xf>
    <xf numFmtId="4" fontId="8" fillId="2" borderId="12" xfId="0" applyNumberFormat="1" applyFont="1" applyFill="1" applyBorder="1"/>
    <xf numFmtId="0" fontId="0" fillId="2" borderId="22" xfId="0" applyFont="1" applyFill="1" applyBorder="1" applyAlignment="1">
      <alignment horizontal="center"/>
    </xf>
    <xf numFmtId="0" fontId="11" fillId="2" borderId="24" xfId="0" applyFont="1" applyFill="1" applyBorder="1"/>
    <xf numFmtId="4" fontId="8" fillId="2" borderId="18" xfId="0" applyNumberFormat="1" applyFont="1" applyFill="1" applyBorder="1" applyAlignment="1">
      <alignment horizontal="right"/>
    </xf>
    <xf numFmtId="0" fontId="4" fillId="2" borderId="25" xfId="0" applyFont="1" applyFill="1" applyBorder="1" applyAlignment="1">
      <alignment horizontal="center"/>
    </xf>
    <xf numFmtId="4" fontId="11" fillId="2" borderId="0" xfId="0" applyNumberFormat="1" applyFont="1" applyFill="1" applyBorder="1" applyAlignment="1">
      <alignment horizontal="right"/>
    </xf>
    <xf numFmtId="4" fontId="10" fillId="2" borderId="1" xfId="0" applyNumberFormat="1" applyFont="1" applyFill="1" applyBorder="1"/>
    <xf numFmtId="0" fontId="8" fillId="2" borderId="1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/>
    <xf numFmtId="4" fontId="3" fillId="2" borderId="8" xfId="0" applyNumberFormat="1" applyFont="1" applyFill="1" applyBorder="1" applyAlignment="1">
      <alignment horizontal="right"/>
    </xf>
    <xf numFmtId="0" fontId="8" fillId="2" borderId="9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left" wrapText="1"/>
    </xf>
    <xf numFmtId="0" fontId="11" fillId="2" borderId="10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/>
    </xf>
    <xf numFmtId="0" fontId="11" fillId="2" borderId="14" xfId="0" applyFont="1" applyFill="1" applyBorder="1" applyAlignment="1">
      <alignment horizontal="left" wrapText="1"/>
    </xf>
    <xf numFmtId="0" fontId="11" fillId="2" borderId="14" xfId="0" applyFont="1" applyFill="1" applyBorder="1" applyAlignment="1">
      <alignment horizontal="center" vertical="center" wrapText="1"/>
    </xf>
    <xf numFmtId="14" fontId="11" fillId="2" borderId="14" xfId="0" applyNumberFormat="1" applyFont="1" applyFill="1" applyBorder="1" applyAlignment="1">
      <alignment horizontal="center"/>
    </xf>
    <xf numFmtId="4" fontId="10" fillId="2" borderId="5" xfId="0" applyNumberFormat="1" applyFont="1" applyFill="1" applyBorder="1"/>
    <xf numFmtId="0" fontId="0" fillId="2" borderId="14" xfId="0" applyFont="1" applyFill="1" applyBorder="1" applyAlignment="1">
      <alignment horizontal="left"/>
    </xf>
    <xf numFmtId="0" fontId="11" fillId="2" borderId="18" xfId="0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vertical="center" wrapText="1"/>
    </xf>
    <xf numFmtId="4" fontId="3" fillId="2" borderId="10" xfId="0" applyNumberFormat="1" applyFont="1" applyFill="1" applyBorder="1" applyAlignment="1">
      <alignment horizontal="right"/>
    </xf>
    <xf numFmtId="0" fontId="9" fillId="2" borderId="12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wrapText="1"/>
    </xf>
    <xf numFmtId="0" fontId="11" fillId="2" borderId="22" xfId="0" applyFont="1" applyFill="1" applyBorder="1" applyAlignment="1">
      <alignment wrapText="1"/>
    </xf>
    <xf numFmtId="4" fontId="0" fillId="2" borderId="12" xfId="0" applyNumberFormat="1" applyFont="1" applyFill="1" applyBorder="1" applyAlignment="1"/>
    <xf numFmtId="4" fontId="3" fillId="2" borderId="12" xfId="0" applyNumberFormat="1" applyFont="1" applyFill="1" applyBorder="1" applyAlignment="1"/>
    <xf numFmtId="0" fontId="4" fillId="2" borderId="0" xfId="0" applyFont="1" applyFill="1" applyAlignment="1"/>
    <xf numFmtId="0" fontId="4" fillId="4" borderId="17" xfId="0" applyFont="1" applyFill="1" applyBorder="1" applyAlignment="1">
      <alignment horizontal="center"/>
    </xf>
    <xf numFmtId="14" fontId="12" fillId="0" borderId="17" xfId="0" applyNumberFormat="1" applyFont="1" applyBorder="1" applyAlignment="1">
      <alignment horizontal="center"/>
    </xf>
    <xf numFmtId="4" fontId="0" fillId="2" borderId="17" xfId="0" applyNumberFormat="1" applyFont="1" applyFill="1" applyBorder="1"/>
    <xf numFmtId="4" fontId="11" fillId="2" borderId="17" xfId="0" applyNumberFormat="1" applyFont="1" applyFill="1" applyBorder="1" applyAlignment="1">
      <alignment horizontal="right"/>
    </xf>
    <xf numFmtId="4" fontId="3" fillId="2" borderId="17" xfId="0" applyNumberFormat="1" applyFont="1" applyFill="1" applyBorder="1"/>
    <xf numFmtId="0" fontId="11" fillId="0" borderId="17" xfId="0" applyFont="1" applyBorder="1" applyAlignment="1">
      <alignment horizontal="left" wrapText="1"/>
    </xf>
    <xf numFmtId="0" fontId="0" fillId="0" borderId="17" xfId="0" applyFont="1" applyBorder="1" applyAlignment="1">
      <alignment horizontal="center" wrapText="1"/>
    </xf>
    <xf numFmtId="4" fontId="11" fillId="2" borderId="18" xfId="1" applyNumberFormat="1" applyFont="1" applyFill="1" applyBorder="1" applyAlignment="1"/>
    <xf numFmtId="0" fontId="4" fillId="4" borderId="10" xfId="0" applyFont="1" applyFill="1" applyBorder="1" applyAlignment="1">
      <alignment horizontal="center"/>
    </xf>
    <xf numFmtId="0" fontId="11" fillId="2" borderId="21" xfId="0" applyFont="1" applyFill="1" applyBorder="1" applyAlignment="1">
      <alignment wrapText="1"/>
    </xf>
    <xf numFmtId="4" fontId="0" fillId="2" borderId="10" xfId="0" applyNumberFormat="1" applyFont="1" applyFill="1" applyBorder="1" applyAlignment="1"/>
    <xf numFmtId="4" fontId="3" fillId="2" borderId="10" xfId="0" applyNumberFormat="1" applyFont="1" applyFill="1" applyBorder="1" applyAlignment="1"/>
    <xf numFmtId="0" fontId="4" fillId="4" borderId="12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0" fillId="2" borderId="12" xfId="0" applyFont="1" applyFill="1" applyBorder="1" applyAlignment="1">
      <alignment horizontal="left" wrapText="1"/>
    </xf>
    <xf numFmtId="0" fontId="0" fillId="2" borderId="26" xfId="0" applyFont="1" applyFill="1" applyBorder="1" applyAlignment="1">
      <alignment horizontal="left" wrapText="1"/>
    </xf>
    <xf numFmtId="0" fontId="11" fillId="0" borderId="17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4" fontId="0" fillId="2" borderId="17" xfId="0" applyNumberFormat="1" applyFont="1" applyFill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0" fontId="0" fillId="0" borderId="17" xfId="0" applyFont="1" applyBorder="1" applyAlignment="1">
      <alignment horizontal="left" wrapText="1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0" fillId="3" borderId="8" xfId="0" applyFont="1" applyFill="1" applyBorder="1" applyAlignment="1">
      <alignment horizontal="center"/>
    </xf>
    <xf numFmtId="4" fontId="0" fillId="3" borderId="8" xfId="0" applyNumberFormat="1" applyFont="1" applyFill="1" applyBorder="1"/>
    <xf numFmtId="4" fontId="8" fillId="3" borderId="8" xfId="0" applyNumberFormat="1" applyFont="1" applyFill="1" applyBorder="1" applyAlignment="1">
      <alignment horizontal="center" vertical="center" wrapText="1"/>
    </xf>
    <xf numFmtId="4" fontId="8" fillId="3" borderId="8" xfId="0" applyNumberFormat="1" applyFont="1" applyFill="1" applyBorder="1"/>
    <xf numFmtId="4" fontId="0" fillId="3" borderId="8" xfId="0" applyNumberFormat="1" applyFont="1" applyFill="1" applyBorder="1" applyAlignment="1">
      <alignment horizontal="right"/>
    </xf>
    <xf numFmtId="4" fontId="0" fillId="3" borderId="8" xfId="0" applyNumberFormat="1" applyFont="1" applyFill="1" applyBorder="1" applyAlignment="1">
      <alignment horizontal="center"/>
    </xf>
    <xf numFmtId="4" fontId="0" fillId="3" borderId="9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left" wrapText="1"/>
    </xf>
    <xf numFmtId="0" fontId="12" fillId="0" borderId="14" xfId="0" applyFont="1" applyBorder="1" applyAlignment="1">
      <alignment horizontal="center"/>
    </xf>
    <xf numFmtId="14" fontId="0" fillId="0" borderId="14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1" fillId="0" borderId="10" xfId="0" applyFont="1" applyBorder="1"/>
    <xf numFmtId="0" fontId="0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1" fillId="0" borderId="12" xfId="0" applyFont="1" applyBorder="1"/>
    <xf numFmtId="0" fontId="0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1" fillId="0" borderId="14" xfId="0" applyFont="1" applyBorder="1"/>
    <xf numFmtId="0" fontId="0" fillId="0" borderId="14" xfId="0" applyFont="1" applyBorder="1" applyAlignment="1">
      <alignment horizontal="center"/>
    </xf>
    <xf numFmtId="4" fontId="10" fillId="2" borderId="6" xfId="0" applyNumberFormat="1" applyFont="1" applyFill="1" applyBorder="1" applyAlignment="1">
      <alignment horizontal="right"/>
    </xf>
    <xf numFmtId="14" fontId="0" fillId="0" borderId="0" xfId="0" applyNumberFormat="1" applyFont="1"/>
    <xf numFmtId="0" fontId="4" fillId="0" borderId="18" xfId="0" applyFont="1" applyBorder="1" applyAlignment="1">
      <alignment horizontal="center"/>
    </xf>
    <xf numFmtId="0" fontId="11" fillId="0" borderId="18" xfId="0" applyFont="1" applyBorder="1"/>
    <xf numFmtId="0" fontId="0" fillId="0" borderId="18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center"/>
    </xf>
    <xf numFmtId="14" fontId="11" fillId="0" borderId="26" xfId="0" applyNumberFormat="1" applyFont="1" applyBorder="1" applyAlignment="1">
      <alignment horizontal="center" wrapText="1"/>
    </xf>
    <xf numFmtId="4" fontId="11" fillId="2" borderId="26" xfId="0" applyNumberFormat="1" applyFont="1" applyFill="1" applyBorder="1" applyAlignment="1">
      <alignment horizontal="right"/>
    </xf>
    <xf numFmtId="4" fontId="11" fillId="2" borderId="26" xfId="0" applyNumberFormat="1" applyFont="1" applyFill="1" applyBorder="1"/>
    <xf numFmtId="4" fontId="11" fillId="0" borderId="26" xfId="0" applyNumberFormat="1" applyFont="1" applyBorder="1" applyAlignment="1">
      <alignment horizontal="right"/>
    </xf>
    <xf numFmtId="4" fontId="8" fillId="2" borderId="27" xfId="0" applyNumberFormat="1" applyFont="1" applyFill="1" applyBorder="1"/>
    <xf numFmtId="0" fontId="8" fillId="2" borderId="28" xfId="0" applyFont="1" applyFill="1" applyBorder="1" applyAlignment="1">
      <alignment horizontal="center" wrapText="1"/>
    </xf>
    <xf numFmtId="0" fontId="11" fillId="2" borderId="12" xfId="0" applyFont="1" applyFill="1" applyBorder="1" applyAlignment="1">
      <alignment horizontal="left" wrapText="1"/>
    </xf>
    <xf numFmtId="14" fontId="0" fillId="0" borderId="26" xfId="0" applyNumberFormat="1" applyFont="1" applyBorder="1" applyAlignment="1">
      <alignment horizontal="center" wrapText="1"/>
    </xf>
    <xf numFmtId="4" fontId="0" fillId="2" borderId="26" xfId="0" applyNumberFormat="1" applyFont="1" applyFill="1" applyBorder="1" applyAlignment="1">
      <alignment horizontal="right"/>
    </xf>
    <xf numFmtId="4" fontId="0" fillId="2" borderId="26" xfId="0" applyNumberFormat="1" applyFont="1" applyFill="1" applyBorder="1"/>
    <xf numFmtId="4" fontId="0" fillId="0" borderId="26" xfId="0" applyNumberFormat="1" applyFont="1" applyBorder="1" applyAlignment="1">
      <alignment horizontal="right"/>
    </xf>
    <xf numFmtId="4" fontId="3" fillId="2" borderId="27" xfId="0" applyNumberFormat="1" applyFont="1" applyFill="1" applyBorder="1"/>
    <xf numFmtId="14" fontId="11" fillId="0" borderId="12" xfId="0" applyNumberFormat="1" applyFont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" fontId="10" fillId="2" borderId="3" xfId="0" applyNumberFormat="1" applyFont="1" applyFill="1" applyBorder="1"/>
    <xf numFmtId="0" fontId="11" fillId="2" borderId="20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11" fillId="2" borderId="29" xfId="0" applyFont="1" applyFill="1" applyBorder="1" applyAlignment="1">
      <alignment horizontal="left" wrapText="1"/>
    </xf>
    <xf numFmtId="0" fontId="11" fillId="2" borderId="26" xfId="0" applyFont="1" applyFill="1" applyBorder="1" applyAlignment="1">
      <alignment horizontal="center" wrapText="1"/>
    </xf>
    <xf numFmtId="4" fontId="8" fillId="2" borderId="26" xfId="0" applyNumberFormat="1" applyFont="1" applyFill="1" applyBorder="1"/>
    <xf numFmtId="0" fontId="8" fillId="2" borderId="26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" fontId="7" fillId="2" borderId="3" xfId="0" applyNumberFormat="1" applyFont="1" applyFill="1" applyBorder="1"/>
    <xf numFmtId="0" fontId="11" fillId="2" borderId="4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/>
    </xf>
    <xf numFmtId="0" fontId="11" fillId="0" borderId="22" xfId="0" applyFont="1" applyBorder="1" applyAlignment="1">
      <alignment horizontal="left" wrapText="1"/>
    </xf>
    <xf numFmtId="0" fontId="12" fillId="0" borderId="12" xfId="0" applyFont="1" applyBorder="1" applyAlignment="1">
      <alignment horizontal="center"/>
    </xf>
    <xf numFmtId="14" fontId="0" fillId="0" borderId="12" xfId="0" applyNumberFormat="1" applyFont="1" applyBorder="1" applyAlignment="1">
      <alignment horizontal="center" wrapText="1"/>
    </xf>
    <xf numFmtId="0" fontId="11" fillId="0" borderId="24" xfId="0" applyFont="1" applyBorder="1" applyAlignment="1">
      <alignment horizontal="left" wrapText="1"/>
    </xf>
    <xf numFmtId="0" fontId="11" fillId="0" borderId="10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0" fillId="2" borderId="5" xfId="0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right"/>
    </xf>
    <xf numFmtId="0" fontId="11" fillId="2" borderId="12" xfId="0" applyFont="1" applyFill="1" applyBorder="1" applyAlignment="1">
      <alignment horizontal="left"/>
    </xf>
    <xf numFmtId="0" fontId="12" fillId="2" borderId="12" xfId="0" applyFont="1" applyFill="1" applyBorder="1" applyAlignment="1">
      <alignment horizontal="center"/>
    </xf>
    <xf numFmtId="14" fontId="11" fillId="2" borderId="26" xfId="0" applyNumberFormat="1" applyFont="1" applyFill="1" applyBorder="1" applyAlignment="1">
      <alignment horizontal="center"/>
    </xf>
    <xf numFmtId="4" fontId="10" fillId="2" borderId="0" xfId="0" applyNumberFormat="1" applyFont="1" applyFill="1" applyBorder="1"/>
    <xf numFmtId="4" fontId="10" fillId="2" borderId="0" xfId="0" applyNumberFormat="1" applyFont="1" applyFill="1" applyBorder="1" applyAlignment="1">
      <alignment horizontal="right"/>
    </xf>
    <xf numFmtId="0" fontId="12" fillId="2" borderId="10" xfId="0" applyFont="1" applyFill="1" applyBorder="1" applyAlignment="1">
      <alignment horizontal="left"/>
    </xf>
    <xf numFmtId="0" fontId="12" fillId="2" borderId="14" xfId="0" applyFont="1" applyFill="1" applyBorder="1" applyAlignment="1">
      <alignment horizontal="left"/>
    </xf>
    <xf numFmtId="0" fontId="9" fillId="2" borderId="11" xfId="2" applyFont="1" applyFill="1" applyBorder="1" applyAlignment="1">
      <alignment horizontal="left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left"/>
    </xf>
    <xf numFmtId="0" fontId="11" fillId="2" borderId="23" xfId="0" applyFont="1" applyFill="1" applyBorder="1" applyAlignment="1">
      <alignment horizontal="center" vertical="center" wrapText="1"/>
    </xf>
    <xf numFmtId="4" fontId="11" fillId="2" borderId="12" xfId="1" applyNumberFormat="1" applyFont="1" applyFill="1" applyBorder="1" applyAlignment="1"/>
    <xf numFmtId="0" fontId="10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1" fillId="0" borderId="32" xfId="0" applyFont="1" applyBorder="1" applyAlignment="1">
      <alignment horizontal="left"/>
    </xf>
    <xf numFmtId="14" fontId="12" fillId="0" borderId="12" xfId="0" applyNumberFormat="1" applyFont="1" applyBorder="1" applyAlignment="1">
      <alignment horizontal="center"/>
    </xf>
    <xf numFmtId="14" fontId="11" fillId="0" borderId="12" xfId="0" applyNumberFormat="1" applyFont="1" applyBorder="1" applyAlignment="1">
      <alignment horizontal="center"/>
    </xf>
    <xf numFmtId="4" fontId="3" fillId="2" borderId="18" xfId="0" applyNumberFormat="1" applyFont="1" applyFill="1" applyBorder="1" applyAlignment="1">
      <alignment horizontal="right"/>
    </xf>
    <xf numFmtId="0" fontId="11" fillId="0" borderId="28" xfId="0" applyFont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left" wrapText="1"/>
    </xf>
    <xf numFmtId="0" fontId="11" fillId="2" borderId="18" xfId="0" applyFont="1" applyFill="1" applyBorder="1"/>
    <xf numFmtId="0" fontId="11" fillId="2" borderId="18" xfId="0" applyFont="1" applyFill="1" applyBorder="1" applyAlignment="1">
      <alignment horizontal="center" vertical="center" wrapText="1"/>
    </xf>
    <xf numFmtId="0" fontId="11" fillId="2" borderId="12" xfId="0" applyFont="1" applyFill="1" applyBorder="1"/>
    <xf numFmtId="14" fontId="0" fillId="0" borderId="18" xfId="0" applyNumberFormat="1" applyFont="1" applyBorder="1" applyAlignment="1">
      <alignment horizontal="center" wrapText="1"/>
    </xf>
    <xf numFmtId="4" fontId="3" fillId="2" borderId="12" xfId="0" applyNumberFormat="1" applyFont="1" applyFill="1" applyBorder="1" applyAlignment="1">
      <alignment horizontal="right"/>
    </xf>
    <xf numFmtId="0" fontId="11" fillId="2" borderId="6" xfId="0" applyFont="1" applyFill="1" applyBorder="1"/>
    <xf numFmtId="0" fontId="11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/>
    </xf>
    <xf numFmtId="4" fontId="3" fillId="2" borderId="6" xfId="0" applyNumberFormat="1" applyFont="1" applyFill="1" applyBorder="1" applyAlignment="1">
      <alignment horizontal="right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11" fillId="0" borderId="21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4" fontId="11" fillId="0" borderId="10" xfId="0" applyNumberFormat="1" applyFont="1" applyBorder="1"/>
    <xf numFmtId="4" fontId="11" fillId="0" borderId="10" xfId="0" applyNumberFormat="1" applyFont="1" applyBorder="1" applyAlignment="1">
      <alignment horizontal="right"/>
    </xf>
    <xf numFmtId="4" fontId="8" fillId="2" borderId="10" xfId="0" applyNumberFormat="1" applyFont="1" applyFill="1" applyBorder="1"/>
    <xf numFmtId="0" fontId="14" fillId="2" borderId="0" xfId="0" applyFont="1" applyFill="1"/>
    <xf numFmtId="0" fontId="0" fillId="0" borderId="23" xfId="0" applyFont="1" applyBorder="1"/>
    <xf numFmtId="4" fontId="0" fillId="0" borderId="18" xfId="0" applyNumberFormat="1" applyFont="1" applyBorder="1"/>
    <xf numFmtId="0" fontId="0" fillId="0" borderId="22" xfId="0" applyFont="1" applyFill="1" applyBorder="1"/>
    <xf numFmtId="4" fontId="0" fillId="0" borderId="12" xfId="0" applyNumberFormat="1" applyFont="1" applyBorder="1"/>
    <xf numFmtId="0" fontId="0" fillId="0" borderId="22" xfId="0" applyFont="1" applyBorder="1"/>
    <xf numFmtId="0" fontId="11" fillId="2" borderId="22" xfId="0" applyFont="1" applyFill="1" applyBorder="1" applyAlignment="1">
      <alignment horizontal="center"/>
    </xf>
    <xf numFmtId="0" fontId="11" fillId="0" borderId="24" xfId="0" applyFont="1" applyBorder="1" applyAlignment="1">
      <alignment horizontal="left"/>
    </xf>
    <xf numFmtId="0" fontId="10" fillId="3" borderId="8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 wrapText="1"/>
    </xf>
    <xf numFmtId="4" fontId="11" fillId="2" borderId="10" xfId="1" applyNumberFormat="1" applyFont="1" applyFill="1" applyBorder="1" applyAlignment="1"/>
    <xf numFmtId="0" fontId="0" fillId="0" borderId="12" xfId="0" applyFont="1" applyBorder="1"/>
    <xf numFmtId="0" fontId="0" fillId="2" borderId="33" xfId="0" applyFont="1" applyFill="1" applyBorder="1" applyAlignment="1">
      <alignment horizontal="center" wrapText="1"/>
    </xf>
    <xf numFmtId="0" fontId="11" fillId="0" borderId="12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0" fillId="2" borderId="22" xfId="0" applyFont="1" applyFill="1" applyBorder="1"/>
    <xf numFmtId="0" fontId="0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14" fontId="12" fillId="0" borderId="18" xfId="0" applyNumberFormat="1" applyFont="1" applyBorder="1" applyAlignment="1">
      <alignment horizontal="center"/>
    </xf>
    <xf numFmtId="4" fontId="11" fillId="2" borderId="0" xfId="0" applyNumberFormat="1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center" wrapText="1"/>
    </xf>
    <xf numFmtId="0" fontId="0" fillId="2" borderId="24" xfId="0" applyFont="1" applyFill="1" applyBorder="1"/>
    <xf numFmtId="0" fontId="0" fillId="0" borderId="14" xfId="0" applyFont="1" applyBorder="1" applyAlignment="1">
      <alignment horizontal="center" wrapText="1"/>
    </xf>
    <xf numFmtId="0" fontId="11" fillId="0" borderId="7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0" fillId="0" borderId="33" xfId="0" applyFont="1" applyBorder="1"/>
    <xf numFmtId="0" fontId="11" fillId="0" borderId="35" xfId="0" applyFont="1" applyBorder="1" applyAlignment="1">
      <alignment horizontal="left"/>
    </xf>
    <xf numFmtId="0" fontId="0" fillId="0" borderId="21" xfId="0" applyFont="1" applyBorder="1"/>
    <xf numFmtId="0" fontId="0" fillId="0" borderId="10" xfId="0" applyFont="1" applyBorder="1" applyAlignment="1">
      <alignment horizontal="center" wrapText="1"/>
    </xf>
    <xf numFmtId="4" fontId="11" fillId="0" borderId="12" xfId="0" applyNumberFormat="1" applyFont="1" applyBorder="1"/>
    <xf numFmtId="0" fontId="0" fillId="0" borderId="24" xfId="0" applyFont="1" applyBorder="1"/>
    <xf numFmtId="4" fontId="0" fillId="0" borderId="14" xfId="0" applyNumberFormat="1" applyFont="1" applyBorder="1"/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/>
    </xf>
    <xf numFmtId="1" fontId="7" fillId="3" borderId="17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right"/>
    </xf>
    <xf numFmtId="0" fontId="7" fillId="3" borderId="3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right"/>
    </xf>
    <xf numFmtId="4" fontId="7" fillId="3" borderId="17" xfId="0" applyNumberFormat="1" applyFont="1" applyFill="1" applyBorder="1" applyAlignment="1">
      <alignment horizontal="right"/>
    </xf>
    <xf numFmtId="4" fontId="7" fillId="3" borderId="36" xfId="0" applyNumberFormat="1" applyFont="1" applyFill="1" applyBorder="1" applyAlignment="1">
      <alignment horizontal="right"/>
    </xf>
    <xf numFmtId="0" fontId="3" fillId="3" borderId="17" xfId="0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4" fontId="7" fillId="2" borderId="0" xfId="0" applyNumberFormat="1" applyFont="1" applyFill="1" applyBorder="1" applyAlignment="1">
      <alignment horizontal="right"/>
    </xf>
    <xf numFmtId="1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center"/>
    </xf>
    <xf numFmtId="4" fontId="7" fillId="3" borderId="0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4" fontId="17" fillId="2" borderId="0" xfId="0" applyNumberFormat="1" applyFont="1" applyFill="1" applyAlignment="1">
      <alignment horizontal="right"/>
    </xf>
    <xf numFmtId="4" fontId="18" fillId="2" borderId="0" xfId="0" applyNumberFormat="1" applyFont="1" applyFill="1" applyBorder="1" applyAlignment="1">
      <alignment horizontal="right"/>
    </xf>
    <xf numFmtId="0" fontId="17" fillId="2" borderId="0" xfId="0" applyFont="1" applyFill="1" applyBorder="1" applyAlignment="1">
      <alignment horizontal="center"/>
    </xf>
    <xf numFmtId="0" fontId="9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4" fontId="11" fillId="0" borderId="0" xfId="0" applyNumberFormat="1" applyFont="1"/>
    <xf numFmtId="4" fontId="11" fillId="0" borderId="0" xfId="0" applyNumberFormat="1" applyFont="1" applyAlignment="1">
      <alignment horizontal="right"/>
    </xf>
    <xf numFmtId="4" fontId="2" fillId="0" borderId="0" xfId="0" applyNumberFormat="1" applyFont="1"/>
    <xf numFmtId="4" fontId="7" fillId="2" borderId="0" xfId="0" applyNumberFormat="1" applyFont="1" applyFill="1" applyAlignment="1">
      <alignment horizontal="center"/>
    </xf>
    <xf numFmtId="0" fontId="11" fillId="0" borderId="0" xfId="0" applyFont="1"/>
    <xf numFmtId="4" fontId="11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19" fillId="2" borderId="0" xfId="0" applyFont="1" applyFill="1" applyBorder="1" applyAlignment="1">
      <alignment horizontal="center"/>
    </xf>
    <xf numFmtId="4" fontId="0" fillId="0" borderId="0" xfId="0" applyNumberFormat="1" applyFont="1" applyBorder="1"/>
    <xf numFmtId="0" fontId="0" fillId="0" borderId="0" xfId="0" applyFont="1" applyBorder="1"/>
    <xf numFmtId="4" fontId="2" fillId="2" borderId="0" xfId="0" applyNumberFormat="1" applyFont="1" applyFill="1" applyAlignment="1">
      <alignment horizontal="center"/>
    </xf>
    <xf numFmtId="4" fontId="10" fillId="2" borderId="0" xfId="0" applyNumberFormat="1" applyFont="1" applyFill="1"/>
    <xf numFmtId="4" fontId="10" fillId="2" borderId="0" xfId="0" applyNumberFormat="1" applyFont="1" applyFill="1" applyAlignment="1">
      <alignment horizontal="right"/>
    </xf>
    <xf numFmtId="4" fontId="4" fillId="2" borderId="0" xfId="0" applyNumberFormat="1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left"/>
    </xf>
    <xf numFmtId="4" fontId="17" fillId="0" borderId="0" xfId="0" applyNumberFormat="1" applyFont="1" applyBorder="1" applyAlignment="1">
      <alignment horizontal="right"/>
    </xf>
    <xf numFmtId="4" fontId="10" fillId="2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19" fillId="2" borderId="0" xfId="0" applyFont="1" applyFill="1" applyAlignment="1">
      <alignment horizontal="center"/>
    </xf>
    <xf numFmtId="4" fontId="0" fillId="0" borderId="0" xfId="0" applyNumberFormat="1" applyFont="1" applyAlignment="1">
      <alignment horizontal="center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76200</xdr:rowOff>
    </xdr:from>
    <xdr:to>
      <xdr:col>2</xdr:col>
      <xdr:colOff>114300</xdr:colOff>
      <xdr:row>9</xdr:row>
      <xdr:rowOff>9525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"/>
          <a:ext cx="36385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638175</xdr:colOff>
      <xdr:row>2</xdr:row>
      <xdr:rowOff>114300</xdr:rowOff>
    </xdr:from>
    <xdr:to>
      <xdr:col>22</xdr:col>
      <xdr:colOff>114300</xdr:colOff>
      <xdr:row>8</xdr:row>
      <xdr:rowOff>85725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0" y="514350"/>
          <a:ext cx="30480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W403"/>
  <sheetViews>
    <sheetView tabSelected="1" view="pageBreakPreview" topLeftCell="A176" zoomScale="75" zoomScaleNormal="100" zoomScaleSheetLayoutView="75" workbookViewId="0">
      <selection activeCell="E381" sqref="E381"/>
    </sheetView>
  </sheetViews>
  <sheetFormatPr baseColWidth="10" defaultColWidth="11.28515625" defaultRowHeight="15.75" x14ac:dyDescent="0.25"/>
  <cols>
    <col min="1" max="1" width="9.140625" style="1" bestFit="1" customWidth="1"/>
    <col min="2" max="2" width="43.7109375" style="2" bestFit="1" customWidth="1"/>
    <col min="3" max="3" width="11.7109375" style="3" bestFit="1" customWidth="1"/>
    <col min="4" max="4" width="40.140625" style="3" customWidth="1"/>
    <col min="5" max="5" width="35.140625" style="3" customWidth="1"/>
    <col min="6" max="6" width="11.5703125" style="3" customWidth="1"/>
    <col min="7" max="7" width="14.140625" style="2" bestFit="1" customWidth="1"/>
    <col min="8" max="8" width="16.85546875" style="2" bestFit="1" customWidth="1"/>
    <col min="9" max="9" width="13" style="2" bestFit="1" customWidth="1"/>
    <col min="10" max="10" width="11.28515625" style="2" bestFit="1" customWidth="1"/>
    <col min="11" max="11" width="9" style="2" bestFit="1" customWidth="1"/>
    <col min="12" max="16" width="11.28515625" style="2" bestFit="1" customWidth="1"/>
    <col min="17" max="17" width="13.85546875" style="6" customWidth="1"/>
    <col min="18" max="21" width="13" style="2" bestFit="1" customWidth="1"/>
    <col min="22" max="22" width="14.5703125" style="2" bestFit="1" customWidth="1"/>
    <col min="23" max="16384" width="11.28515625" style="2"/>
  </cols>
  <sheetData>
    <row r="2" spans="1:22" x14ac:dyDescent="0.25">
      <c r="G2" s="4"/>
      <c r="H2" s="5"/>
      <c r="K2" s="4"/>
      <c r="L2" s="4"/>
      <c r="N2" s="4"/>
      <c r="O2" s="4"/>
      <c r="P2" s="4"/>
    </row>
    <row r="3" spans="1:22" x14ac:dyDescent="0.25">
      <c r="A3" s="7"/>
      <c r="B3" s="8"/>
      <c r="C3" s="9"/>
      <c r="D3" s="9"/>
      <c r="E3" s="9"/>
      <c r="F3" s="9"/>
      <c r="G3" s="10"/>
      <c r="H3" s="11"/>
      <c r="I3" s="8"/>
      <c r="J3" s="8"/>
      <c r="K3" s="10"/>
      <c r="L3" s="10"/>
      <c r="M3" s="10"/>
      <c r="N3" s="10"/>
      <c r="O3" s="10"/>
      <c r="P3" s="10"/>
      <c r="Q3" s="12"/>
      <c r="R3" s="8"/>
      <c r="S3" s="8"/>
      <c r="T3" s="8"/>
    </row>
    <row r="4" spans="1:22" x14ac:dyDescent="0.25">
      <c r="A4" s="7"/>
      <c r="B4" s="8"/>
      <c r="C4" s="9"/>
      <c r="D4" s="9"/>
      <c r="E4" s="9"/>
      <c r="F4" s="9"/>
      <c r="G4" s="10"/>
      <c r="H4" s="11"/>
      <c r="I4" s="8"/>
      <c r="J4" s="8"/>
      <c r="K4" s="10"/>
      <c r="L4" s="10"/>
      <c r="M4" s="10"/>
      <c r="N4" s="10"/>
      <c r="O4" s="10"/>
      <c r="P4" s="10"/>
      <c r="Q4" s="12"/>
      <c r="R4" s="8"/>
      <c r="S4" s="8"/>
      <c r="T4" s="8"/>
    </row>
    <row r="5" spans="1:22" ht="21" x14ac:dyDescent="0.25">
      <c r="A5" s="13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ht="21" x14ac:dyDescent="0.25">
      <c r="A6" s="13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1" x14ac:dyDescent="0.25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 ht="8.1" customHeight="1" x14ac:dyDescent="0.35">
      <c r="A8" s="14"/>
      <c r="B8" s="15"/>
      <c r="C8" s="14"/>
      <c r="D8" s="14"/>
      <c r="E8" s="14"/>
      <c r="F8" s="14"/>
      <c r="G8" s="16"/>
      <c r="H8" s="17"/>
      <c r="I8" s="15"/>
      <c r="J8" s="15"/>
      <c r="K8" s="16"/>
      <c r="L8" s="16"/>
      <c r="M8" s="15"/>
      <c r="N8" s="16"/>
      <c r="O8" s="16"/>
      <c r="P8" s="16"/>
      <c r="Q8" s="18"/>
      <c r="R8" s="15"/>
      <c r="S8" s="15"/>
      <c r="T8" s="15"/>
      <c r="U8" s="19"/>
      <c r="V8" s="19"/>
    </row>
    <row r="9" spans="1:22" ht="8.1" customHeight="1" x14ac:dyDescent="0.35">
      <c r="A9" s="14"/>
      <c r="B9" s="15"/>
      <c r="C9" s="14"/>
      <c r="D9" s="14"/>
      <c r="E9" s="14"/>
      <c r="F9" s="14"/>
      <c r="G9" s="16"/>
      <c r="H9" s="17"/>
      <c r="I9" s="15"/>
      <c r="J9" s="15"/>
      <c r="K9" s="16"/>
      <c r="L9" s="16"/>
      <c r="M9" s="16"/>
      <c r="N9" s="16"/>
      <c r="O9" s="16"/>
      <c r="P9" s="16"/>
      <c r="Q9" s="18"/>
      <c r="R9" s="15"/>
      <c r="S9" s="15"/>
      <c r="T9" s="15"/>
      <c r="U9" s="19"/>
      <c r="V9" s="19"/>
    </row>
    <row r="10" spans="1:22" ht="8.1" customHeight="1" x14ac:dyDescent="0.35">
      <c r="A10" s="14"/>
      <c r="B10" s="15"/>
      <c r="C10" s="14"/>
      <c r="D10" s="14"/>
      <c r="E10" s="14"/>
      <c r="F10" s="14"/>
      <c r="G10" s="16"/>
      <c r="H10" s="17"/>
      <c r="I10" s="15"/>
      <c r="J10" s="15"/>
      <c r="K10" s="16"/>
      <c r="L10" s="16"/>
      <c r="M10" s="16"/>
      <c r="N10" s="16"/>
      <c r="O10" s="16"/>
      <c r="P10" s="16"/>
      <c r="Q10" s="18"/>
      <c r="R10" s="15"/>
      <c r="S10" s="15"/>
      <c r="T10" s="15"/>
      <c r="U10" s="19"/>
      <c r="V10" s="19"/>
    </row>
    <row r="11" spans="1:22" ht="21" x14ac:dyDescent="0.25">
      <c r="A11" s="13" t="s">
        <v>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6.5" thickBot="1" x14ac:dyDescent="0.3"/>
    <row r="13" spans="1:22" s="30" customFormat="1" ht="30.95" customHeight="1" thickBot="1" x14ac:dyDescent="0.3">
      <c r="A13" s="20" t="s">
        <v>4</v>
      </c>
      <c r="B13" s="21" t="s">
        <v>5</v>
      </c>
      <c r="C13" s="22" t="s">
        <v>6</v>
      </c>
      <c r="D13" s="21" t="s">
        <v>7</v>
      </c>
      <c r="E13" s="21" t="s">
        <v>8</v>
      </c>
      <c r="F13" s="21" t="s">
        <v>9</v>
      </c>
      <c r="G13" s="23" t="s">
        <v>10</v>
      </c>
      <c r="H13" s="23" t="s">
        <v>11</v>
      </c>
      <c r="I13" s="23" t="s">
        <v>12</v>
      </c>
      <c r="J13" s="24"/>
      <c r="K13" s="23" t="s">
        <v>13</v>
      </c>
      <c r="L13" s="25" t="s">
        <v>14</v>
      </c>
      <c r="M13" s="26"/>
      <c r="N13" s="26"/>
      <c r="O13" s="26"/>
      <c r="P13" s="26"/>
      <c r="Q13" s="26"/>
      <c r="R13" s="27"/>
      <c r="S13" s="28" t="s">
        <v>15</v>
      </c>
      <c r="T13" s="29"/>
      <c r="U13" s="23" t="s">
        <v>16</v>
      </c>
      <c r="V13" s="23" t="s">
        <v>17</v>
      </c>
    </row>
    <row r="14" spans="1:22" s="30" customFormat="1" ht="48" customHeight="1" thickBot="1" x14ac:dyDescent="0.3">
      <c r="A14" s="31"/>
      <c r="B14" s="32"/>
      <c r="C14" s="33"/>
      <c r="D14" s="32"/>
      <c r="E14" s="32"/>
      <c r="F14" s="32"/>
      <c r="G14" s="34"/>
      <c r="H14" s="34"/>
      <c r="I14" s="34"/>
      <c r="J14" s="35"/>
      <c r="K14" s="34"/>
      <c r="L14" s="28" t="s">
        <v>18</v>
      </c>
      <c r="M14" s="29"/>
      <c r="N14" s="23" t="s">
        <v>19</v>
      </c>
      <c r="O14" s="28" t="s">
        <v>20</v>
      </c>
      <c r="P14" s="29"/>
      <c r="Q14" s="23" t="s">
        <v>21</v>
      </c>
      <c r="R14" s="23" t="s">
        <v>22</v>
      </c>
      <c r="S14" s="23" t="s">
        <v>23</v>
      </c>
      <c r="T14" s="23" t="s">
        <v>24</v>
      </c>
      <c r="U14" s="34"/>
      <c r="V14" s="34"/>
    </row>
    <row r="15" spans="1:22" s="30" customFormat="1" ht="48" customHeight="1" thickBot="1" x14ac:dyDescent="0.3">
      <c r="A15" s="36"/>
      <c r="B15" s="37"/>
      <c r="C15" s="38"/>
      <c r="D15" s="37"/>
      <c r="E15" s="37"/>
      <c r="F15" s="37"/>
      <c r="G15" s="39" t="s">
        <v>25</v>
      </c>
      <c r="H15" s="39" t="s">
        <v>26</v>
      </c>
      <c r="I15" s="40"/>
      <c r="J15" s="41" t="s">
        <v>27</v>
      </c>
      <c r="K15" s="40"/>
      <c r="L15" s="41" t="s">
        <v>28</v>
      </c>
      <c r="M15" s="41" t="s">
        <v>29</v>
      </c>
      <c r="N15" s="40"/>
      <c r="O15" s="41" t="s">
        <v>30</v>
      </c>
      <c r="P15" s="41" t="s">
        <v>31</v>
      </c>
      <c r="Q15" s="40"/>
      <c r="R15" s="40"/>
      <c r="S15" s="40"/>
      <c r="T15" s="40"/>
      <c r="U15" s="40"/>
      <c r="V15" s="40"/>
    </row>
    <row r="16" spans="1:22" s="30" customFormat="1" ht="9.9499999999999993" customHeight="1" thickBot="1" x14ac:dyDescent="0.3">
      <c r="A16" s="42"/>
      <c r="B16" s="43"/>
      <c r="C16" s="43"/>
      <c r="D16" s="43"/>
      <c r="E16" s="43"/>
      <c r="F16" s="43"/>
      <c r="G16" s="43"/>
      <c r="H16" s="43"/>
      <c r="I16" s="44"/>
      <c r="J16" s="44"/>
      <c r="K16" s="44"/>
      <c r="L16" s="44"/>
      <c r="M16" s="44"/>
      <c r="N16" s="44"/>
      <c r="O16" s="44"/>
      <c r="P16" s="44"/>
      <c r="Q16" s="45"/>
      <c r="R16" s="44"/>
      <c r="S16" s="44"/>
      <c r="T16" s="44"/>
      <c r="U16" s="44"/>
      <c r="V16" s="44"/>
    </row>
    <row r="17" spans="1:22" s="30" customFormat="1" ht="18" customHeight="1" thickBot="1" x14ac:dyDescent="0.3">
      <c r="A17" s="46" t="s">
        <v>32</v>
      </c>
      <c r="B17" s="47"/>
      <c r="C17" s="47"/>
      <c r="D17" s="47"/>
      <c r="E17" s="48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</row>
    <row r="18" spans="1:22" s="30" customFormat="1" ht="33" customHeight="1" x14ac:dyDescent="0.25">
      <c r="A18" s="50">
        <v>1</v>
      </c>
      <c r="B18" s="51" t="s">
        <v>33</v>
      </c>
      <c r="C18" s="52" t="s">
        <v>34</v>
      </c>
      <c r="D18" s="53" t="s">
        <v>32</v>
      </c>
      <c r="E18" s="52" t="s">
        <v>35</v>
      </c>
      <c r="F18" s="54" t="s">
        <v>36</v>
      </c>
      <c r="G18" s="55">
        <v>44317</v>
      </c>
      <c r="H18" s="55">
        <v>44501</v>
      </c>
      <c r="I18" s="56">
        <v>80000</v>
      </c>
      <c r="J18" s="57">
        <v>7400.87</v>
      </c>
      <c r="K18" s="58">
        <v>25</v>
      </c>
      <c r="L18" s="59">
        <f>+I18*2.87%</f>
        <v>2296</v>
      </c>
      <c r="M18" s="60">
        <f>+I18*7.1%</f>
        <v>5679.9999999999991</v>
      </c>
      <c r="N18" s="59">
        <v>717.6</v>
      </c>
      <c r="O18" s="60">
        <f>+I18*3.04%</f>
        <v>2432</v>
      </c>
      <c r="P18" s="59">
        <f>+I18*7.09%</f>
        <v>5672</v>
      </c>
      <c r="Q18" s="61">
        <v>0</v>
      </c>
      <c r="R18" s="59">
        <f>SUM(K18:P18)</f>
        <v>16822.599999999999</v>
      </c>
      <c r="S18" s="60">
        <f>+J18+K18+L18+O18+Q18</f>
        <v>12153.869999999999</v>
      </c>
      <c r="T18" s="59">
        <f>+M18+N18+P18</f>
        <v>12069.599999999999</v>
      </c>
      <c r="U18" s="62">
        <f>+I18-S18</f>
        <v>67846.13</v>
      </c>
      <c r="V18" s="63">
        <v>112</v>
      </c>
    </row>
    <row r="19" spans="1:22" s="30" customFormat="1" ht="33" customHeight="1" x14ac:dyDescent="0.25">
      <c r="A19" s="64">
        <v>2</v>
      </c>
      <c r="B19" s="65" t="s">
        <v>37</v>
      </c>
      <c r="C19" s="66" t="s">
        <v>38</v>
      </c>
      <c r="D19" s="67" t="s">
        <v>32</v>
      </c>
      <c r="E19" s="66" t="s">
        <v>35</v>
      </c>
      <c r="F19" s="68" t="s">
        <v>36</v>
      </c>
      <c r="G19" s="69">
        <v>44348</v>
      </c>
      <c r="H19" s="69">
        <v>44531</v>
      </c>
      <c r="I19" s="70">
        <v>55000</v>
      </c>
      <c r="J19" s="71">
        <v>2559.6799999999998</v>
      </c>
      <c r="K19" s="72">
        <v>25</v>
      </c>
      <c r="L19" s="71">
        <f>+I19*2.87%</f>
        <v>1578.5</v>
      </c>
      <c r="M19" s="72">
        <f>+I19*7.1%</f>
        <v>3904.9999999999995</v>
      </c>
      <c r="N19" s="71">
        <f>+I19*1.15%</f>
        <v>632.5</v>
      </c>
      <c r="O19" s="72">
        <f>+I19*3.04%</f>
        <v>1672</v>
      </c>
      <c r="P19" s="71">
        <f>+I19*7.09%</f>
        <v>3899.5000000000005</v>
      </c>
      <c r="Q19" s="73">
        <v>0</v>
      </c>
      <c r="R19" s="71">
        <f>SUM(K19:P19)</f>
        <v>11712.5</v>
      </c>
      <c r="S19" s="72">
        <f>+J19+K19+L19+O19+Q19</f>
        <v>5835.18</v>
      </c>
      <c r="T19" s="71">
        <f>+M19+N19+P19</f>
        <v>8437</v>
      </c>
      <c r="U19" s="74">
        <f>+I19-S19</f>
        <v>49164.82</v>
      </c>
      <c r="V19" s="75">
        <v>112</v>
      </c>
    </row>
    <row r="20" spans="1:22" s="30" customFormat="1" ht="33" customHeight="1" x14ac:dyDescent="0.25">
      <c r="A20" s="64">
        <v>3</v>
      </c>
      <c r="B20" s="65" t="s">
        <v>39</v>
      </c>
      <c r="C20" s="66" t="s">
        <v>38</v>
      </c>
      <c r="D20" s="67" t="s">
        <v>32</v>
      </c>
      <c r="E20" s="66" t="s">
        <v>40</v>
      </c>
      <c r="F20" s="68" t="s">
        <v>36</v>
      </c>
      <c r="G20" s="76">
        <v>44470</v>
      </c>
      <c r="H20" s="69">
        <v>44652</v>
      </c>
      <c r="I20" s="77">
        <v>60000</v>
      </c>
      <c r="J20" s="71">
        <v>3486.68</v>
      </c>
      <c r="K20" s="72">
        <v>25</v>
      </c>
      <c r="L20" s="71">
        <f>+I20*2.87%</f>
        <v>1722</v>
      </c>
      <c r="M20" s="72">
        <f>+I20*7.1%</f>
        <v>4260</v>
      </c>
      <c r="N20" s="71">
        <f>+I20*1.15%</f>
        <v>690</v>
      </c>
      <c r="O20" s="72">
        <f>+I20*3.04%</f>
        <v>1824</v>
      </c>
      <c r="P20" s="71">
        <f>+I20*7.09%</f>
        <v>4254</v>
      </c>
      <c r="Q20" s="73">
        <v>0</v>
      </c>
      <c r="R20" s="71">
        <f>SUM(K20:P20)</f>
        <v>12775</v>
      </c>
      <c r="S20" s="72">
        <f>+J20+K20+L20+O20+Q20</f>
        <v>7057.68</v>
      </c>
      <c r="T20" s="71">
        <f>+M20+N20+P20</f>
        <v>9204</v>
      </c>
      <c r="U20" s="74">
        <f>+I20-S20</f>
        <v>52942.32</v>
      </c>
      <c r="V20" s="75">
        <v>112</v>
      </c>
    </row>
    <row r="21" spans="1:22" s="30" customFormat="1" ht="33" customHeight="1" x14ac:dyDescent="0.25">
      <c r="A21" s="64">
        <v>4</v>
      </c>
      <c r="B21" s="65" t="s">
        <v>41</v>
      </c>
      <c r="C21" s="66" t="s">
        <v>38</v>
      </c>
      <c r="D21" s="67" t="s">
        <v>32</v>
      </c>
      <c r="E21" s="66" t="s">
        <v>40</v>
      </c>
      <c r="F21" s="68" t="s">
        <v>36</v>
      </c>
      <c r="G21" s="76">
        <v>44470</v>
      </c>
      <c r="H21" s="69">
        <v>44652</v>
      </c>
      <c r="I21" s="77">
        <v>60000</v>
      </c>
      <c r="J21" s="71">
        <v>3486.68</v>
      </c>
      <c r="K21" s="72">
        <v>25</v>
      </c>
      <c r="L21" s="71">
        <f>+I21*2.87%</f>
        <v>1722</v>
      </c>
      <c r="M21" s="72">
        <f>+I21*7.1%</f>
        <v>4260</v>
      </c>
      <c r="N21" s="71">
        <f>+I21*1.15%</f>
        <v>690</v>
      </c>
      <c r="O21" s="72">
        <f>+I21*3.04%</f>
        <v>1824</v>
      </c>
      <c r="P21" s="71">
        <f>+I21*7.09%</f>
        <v>4254</v>
      </c>
      <c r="Q21" s="73">
        <v>0</v>
      </c>
      <c r="R21" s="71">
        <f>SUM(K21:P21)</f>
        <v>12775</v>
      </c>
      <c r="S21" s="72">
        <f>+J21+K21+L21+O21+Q21</f>
        <v>7057.68</v>
      </c>
      <c r="T21" s="71">
        <f>+M21+N21+P21</f>
        <v>9204</v>
      </c>
      <c r="U21" s="74">
        <f>+I21-S21</f>
        <v>52942.32</v>
      </c>
      <c r="V21" s="75">
        <v>112</v>
      </c>
    </row>
    <row r="22" spans="1:22" s="30" customFormat="1" ht="33" customHeight="1" thickBot="1" x14ac:dyDescent="0.3">
      <c r="A22" s="78">
        <v>5</v>
      </c>
      <c r="B22" s="79" t="s">
        <v>42</v>
      </c>
      <c r="C22" s="80" t="s">
        <v>38</v>
      </c>
      <c r="D22" s="81" t="s">
        <v>32</v>
      </c>
      <c r="E22" s="80" t="s">
        <v>40</v>
      </c>
      <c r="F22" s="82" t="s">
        <v>36</v>
      </c>
      <c r="G22" s="76">
        <v>44470</v>
      </c>
      <c r="H22" s="69">
        <v>44652</v>
      </c>
      <c r="I22" s="83">
        <v>60000</v>
      </c>
      <c r="J22" s="71">
        <v>3486.68</v>
      </c>
      <c r="K22" s="72">
        <v>25</v>
      </c>
      <c r="L22" s="71">
        <f>+I22*2.87%</f>
        <v>1722</v>
      </c>
      <c r="M22" s="72">
        <f>+I22*7.1%</f>
        <v>4260</v>
      </c>
      <c r="N22" s="84">
        <f>+I22*1.15%</f>
        <v>690</v>
      </c>
      <c r="O22" s="72">
        <f>+I22*3.04%</f>
        <v>1824</v>
      </c>
      <c r="P22" s="71">
        <f>+I22*7.09%</f>
        <v>4254</v>
      </c>
      <c r="Q22" s="73">
        <v>0</v>
      </c>
      <c r="R22" s="71">
        <f>SUM(K22:P22)</f>
        <v>12775</v>
      </c>
      <c r="S22" s="72">
        <f>+J22+K22+L22+O22+Q22</f>
        <v>7057.68</v>
      </c>
      <c r="T22" s="71">
        <f>+M22+N22+P22</f>
        <v>9204</v>
      </c>
      <c r="U22" s="74">
        <f>+I22-S22</f>
        <v>52942.32</v>
      </c>
      <c r="V22" s="75">
        <v>112</v>
      </c>
    </row>
    <row r="23" spans="1:22" s="30" customFormat="1" ht="18" customHeight="1" thickBot="1" x14ac:dyDescent="0.3">
      <c r="A23" s="85"/>
      <c r="B23" s="86"/>
      <c r="C23" s="86"/>
      <c r="D23" s="86"/>
      <c r="E23" s="86"/>
      <c r="F23" s="86"/>
      <c r="G23" s="86"/>
      <c r="H23" s="87"/>
      <c r="I23" s="88">
        <f>SUM(I18:I22)</f>
        <v>315000</v>
      </c>
      <c r="J23" s="89">
        <f>SUM(J18:J22)</f>
        <v>20420.59</v>
      </c>
      <c r="K23" s="89">
        <f>SUM(K18:K22)</f>
        <v>125</v>
      </c>
      <c r="L23" s="89">
        <f t="shared" ref="L23:U23" si="0">SUM(L18:L22)</f>
        <v>9040.5</v>
      </c>
      <c r="M23" s="89">
        <f t="shared" si="0"/>
        <v>22365</v>
      </c>
      <c r="N23" s="89">
        <f t="shared" si="0"/>
        <v>3420.1</v>
      </c>
      <c r="O23" s="89">
        <f t="shared" si="0"/>
        <v>9576</v>
      </c>
      <c r="P23" s="89">
        <f t="shared" si="0"/>
        <v>22333.5</v>
      </c>
      <c r="Q23" s="89">
        <f t="shared" si="0"/>
        <v>0</v>
      </c>
      <c r="R23" s="89">
        <f t="shared" si="0"/>
        <v>66860.100000000006</v>
      </c>
      <c r="S23" s="89">
        <f t="shared" si="0"/>
        <v>39162.089999999997</v>
      </c>
      <c r="T23" s="89">
        <f t="shared" si="0"/>
        <v>48118.6</v>
      </c>
      <c r="U23" s="89">
        <f t="shared" si="0"/>
        <v>275837.91000000003</v>
      </c>
      <c r="V23" s="90"/>
    </row>
    <row r="24" spans="1:22" s="30" customFormat="1" ht="9.9499999999999993" hidden="1" customHeight="1" thickBot="1" x14ac:dyDescent="0.3">
      <c r="A24" s="42"/>
      <c r="B24" s="43"/>
      <c r="C24" s="43"/>
      <c r="D24" s="43"/>
      <c r="E24" s="43"/>
      <c r="F24" s="43"/>
      <c r="G24" s="43"/>
      <c r="H24" s="43"/>
      <c r="I24" s="44"/>
      <c r="J24" s="44"/>
      <c r="K24" s="44"/>
      <c r="L24" s="44"/>
      <c r="M24" s="44"/>
      <c r="N24" s="44"/>
      <c r="O24" s="44"/>
      <c r="P24" s="44"/>
      <c r="Q24" s="45"/>
      <c r="R24" s="44"/>
      <c r="S24" s="44"/>
      <c r="T24" s="44"/>
      <c r="U24" s="44"/>
      <c r="V24" s="44"/>
    </row>
    <row r="25" spans="1:22" s="30" customFormat="1" ht="18" hidden="1" customHeight="1" thickBot="1" x14ac:dyDescent="0.3">
      <c r="A25" s="91" t="s">
        <v>43</v>
      </c>
      <c r="B25" s="92"/>
      <c r="C25" s="92"/>
      <c r="D25" s="92"/>
      <c r="E25" s="93"/>
      <c r="F25" s="91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3"/>
    </row>
    <row r="26" spans="1:22" s="30" customFormat="1" ht="26.1" hidden="1" customHeight="1" thickBot="1" x14ac:dyDescent="0.3">
      <c r="A26" s="94">
        <v>1</v>
      </c>
      <c r="B26" s="95"/>
      <c r="C26" s="96"/>
      <c r="D26" s="97" t="s">
        <v>44</v>
      </c>
      <c r="E26" s="96" t="s">
        <v>45</v>
      </c>
      <c r="F26" s="98" t="s">
        <v>36</v>
      </c>
      <c r="G26" s="99">
        <v>0</v>
      </c>
      <c r="H26" s="99">
        <v>0</v>
      </c>
      <c r="I26" s="100">
        <v>0</v>
      </c>
      <c r="J26" s="101">
        <v>0</v>
      </c>
      <c r="K26" s="101">
        <v>0</v>
      </c>
      <c r="L26" s="100">
        <f>+I26*2.87%</f>
        <v>0</v>
      </c>
      <c r="M26" s="100">
        <f>+I26*7.1%</f>
        <v>0</v>
      </c>
      <c r="N26" s="102">
        <f>+I26*1.15%</f>
        <v>0</v>
      </c>
      <c r="O26" s="102">
        <f>+I26*3.04%</f>
        <v>0</v>
      </c>
      <c r="P26" s="102">
        <f>+I26*7.09%</f>
        <v>0</v>
      </c>
      <c r="Q26" s="103">
        <v>0</v>
      </c>
      <c r="R26" s="102">
        <v>0</v>
      </c>
      <c r="S26" s="102">
        <v>0</v>
      </c>
      <c r="T26" s="102">
        <v>0</v>
      </c>
      <c r="U26" s="104">
        <v>0</v>
      </c>
      <c r="V26" s="105">
        <v>112</v>
      </c>
    </row>
    <row r="27" spans="1:22" s="30" customFormat="1" ht="18" hidden="1" customHeight="1" thickBot="1" x14ac:dyDescent="0.3">
      <c r="A27" s="106"/>
      <c r="B27" s="86"/>
      <c r="C27" s="86"/>
      <c r="D27" s="86"/>
      <c r="E27" s="86"/>
      <c r="F27" s="86"/>
      <c r="G27" s="86"/>
      <c r="H27" s="87"/>
      <c r="I27" s="89">
        <f>SUM(I26)</f>
        <v>0</v>
      </c>
      <c r="J27" s="89">
        <f t="shared" ref="J27:U27" si="1">SUM(J26)</f>
        <v>0</v>
      </c>
      <c r="K27" s="89">
        <f t="shared" si="1"/>
        <v>0</v>
      </c>
      <c r="L27" s="89">
        <f>SUM(L26)</f>
        <v>0</v>
      </c>
      <c r="M27" s="89">
        <f t="shared" si="1"/>
        <v>0</v>
      </c>
      <c r="N27" s="89">
        <f t="shared" si="1"/>
        <v>0</v>
      </c>
      <c r="O27" s="89">
        <f t="shared" si="1"/>
        <v>0</v>
      </c>
      <c r="P27" s="89">
        <f t="shared" si="1"/>
        <v>0</v>
      </c>
      <c r="Q27" s="107">
        <f t="shared" si="1"/>
        <v>0</v>
      </c>
      <c r="R27" s="89">
        <f t="shared" si="1"/>
        <v>0</v>
      </c>
      <c r="S27" s="89">
        <f t="shared" si="1"/>
        <v>0</v>
      </c>
      <c r="T27" s="89">
        <f t="shared" si="1"/>
        <v>0</v>
      </c>
      <c r="U27" s="89">
        <f t="shared" si="1"/>
        <v>0</v>
      </c>
      <c r="V27" s="90"/>
    </row>
    <row r="28" spans="1:22" s="30" customFormat="1" ht="9.9499999999999993" customHeight="1" thickBot="1" x14ac:dyDescent="0.3">
      <c r="A28" s="42"/>
      <c r="B28" s="43"/>
      <c r="C28" s="43"/>
      <c r="D28" s="43"/>
      <c r="E28" s="43"/>
      <c r="F28" s="43"/>
      <c r="G28" s="43"/>
      <c r="H28" s="43"/>
      <c r="I28" s="44"/>
      <c r="J28" s="44"/>
      <c r="K28" s="44"/>
      <c r="L28" s="44"/>
      <c r="M28" s="44"/>
      <c r="N28" s="44"/>
      <c r="O28" s="44"/>
      <c r="P28" s="44"/>
      <c r="Q28" s="45"/>
      <c r="R28" s="44"/>
      <c r="S28" s="44"/>
      <c r="T28" s="44"/>
      <c r="U28" s="44"/>
      <c r="V28" s="44"/>
    </row>
    <row r="29" spans="1:22" s="30" customFormat="1" ht="18" customHeight="1" thickBot="1" x14ac:dyDescent="0.3">
      <c r="A29" s="91" t="s">
        <v>46</v>
      </c>
      <c r="B29" s="92"/>
      <c r="C29" s="92"/>
      <c r="D29" s="92"/>
      <c r="E29" s="93"/>
      <c r="F29" s="91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3"/>
    </row>
    <row r="30" spans="1:22" s="30" customFormat="1" ht="36" customHeight="1" thickBot="1" x14ac:dyDescent="0.3">
      <c r="A30" s="108">
        <v>1</v>
      </c>
      <c r="B30" s="109" t="s">
        <v>47</v>
      </c>
      <c r="C30" s="66" t="s">
        <v>34</v>
      </c>
      <c r="D30" s="80" t="s">
        <v>46</v>
      </c>
      <c r="E30" s="80" t="s">
        <v>48</v>
      </c>
      <c r="F30" s="110" t="s">
        <v>36</v>
      </c>
      <c r="G30" s="111">
        <v>44317</v>
      </c>
      <c r="H30" s="111">
        <v>44501</v>
      </c>
      <c r="I30" s="112">
        <v>80000</v>
      </c>
      <c r="J30" s="113">
        <v>7400.87</v>
      </c>
      <c r="K30" s="113">
        <v>25</v>
      </c>
      <c r="L30" s="114">
        <f>+I30*2.87%</f>
        <v>2296</v>
      </c>
      <c r="M30" s="114">
        <f>+I30*7.1%</f>
        <v>5679.9999999999991</v>
      </c>
      <c r="N30" s="114">
        <v>717.6</v>
      </c>
      <c r="O30" s="114">
        <f>+I30*3.04%</f>
        <v>2432</v>
      </c>
      <c r="P30" s="114">
        <f>+I30*7.09%</f>
        <v>5672</v>
      </c>
      <c r="Q30" s="115">
        <v>0</v>
      </c>
      <c r="R30" s="114">
        <f>SUM(K30:P30)</f>
        <v>16822.599999999999</v>
      </c>
      <c r="S30" s="114">
        <f>+J30+K30+L30+O30+Q30</f>
        <v>12153.869999999999</v>
      </c>
      <c r="T30" s="114">
        <f>+M30+N30+P30</f>
        <v>12069.599999999999</v>
      </c>
      <c r="U30" s="116">
        <f>+I30-S30</f>
        <v>67846.13</v>
      </c>
      <c r="V30" s="117">
        <v>112</v>
      </c>
    </row>
    <row r="31" spans="1:22" s="30" customFormat="1" ht="18" customHeight="1" thickBot="1" x14ac:dyDescent="0.3">
      <c r="A31" s="106"/>
      <c r="B31" s="86"/>
      <c r="C31" s="86"/>
      <c r="D31" s="86"/>
      <c r="E31" s="86"/>
      <c r="F31" s="86"/>
      <c r="G31" s="86"/>
      <c r="H31" s="87"/>
      <c r="I31" s="88">
        <f t="shared" ref="I31:U31" si="2">SUM(I30:I30)</f>
        <v>80000</v>
      </c>
      <c r="J31" s="88">
        <f t="shared" si="2"/>
        <v>7400.87</v>
      </c>
      <c r="K31" s="88">
        <f t="shared" si="2"/>
        <v>25</v>
      </c>
      <c r="L31" s="88">
        <f t="shared" si="2"/>
        <v>2296</v>
      </c>
      <c r="M31" s="88">
        <f t="shared" si="2"/>
        <v>5679.9999999999991</v>
      </c>
      <c r="N31" s="88">
        <f t="shared" si="2"/>
        <v>717.6</v>
      </c>
      <c r="O31" s="88">
        <f t="shared" si="2"/>
        <v>2432</v>
      </c>
      <c r="P31" s="88">
        <f t="shared" si="2"/>
        <v>5672</v>
      </c>
      <c r="Q31" s="88">
        <f t="shared" si="2"/>
        <v>0</v>
      </c>
      <c r="R31" s="88">
        <f t="shared" si="2"/>
        <v>16822.599999999999</v>
      </c>
      <c r="S31" s="88">
        <f t="shared" si="2"/>
        <v>12153.869999999999</v>
      </c>
      <c r="T31" s="88">
        <f t="shared" si="2"/>
        <v>12069.599999999999</v>
      </c>
      <c r="U31" s="88">
        <f t="shared" si="2"/>
        <v>67846.13</v>
      </c>
      <c r="V31" s="90"/>
    </row>
    <row r="32" spans="1:22" s="30" customFormat="1" ht="9.9499999999999993" customHeight="1" thickBot="1" x14ac:dyDescent="0.3">
      <c r="A32" s="42"/>
      <c r="B32" s="43"/>
      <c r="C32" s="43"/>
      <c r="D32" s="43"/>
      <c r="E32" s="43"/>
      <c r="F32" s="43"/>
      <c r="G32" s="43"/>
      <c r="H32" s="43"/>
      <c r="I32" s="44"/>
      <c r="J32" s="44"/>
      <c r="K32" s="44"/>
      <c r="L32" s="44"/>
      <c r="M32" s="44"/>
      <c r="N32" s="44"/>
      <c r="O32" s="44"/>
      <c r="P32" s="44"/>
      <c r="Q32" s="45"/>
      <c r="R32" s="44"/>
      <c r="S32" s="44"/>
      <c r="T32" s="44"/>
      <c r="U32" s="44"/>
      <c r="V32" s="44"/>
    </row>
    <row r="33" spans="1:22" s="30" customFormat="1" ht="18" customHeight="1" thickBot="1" x14ac:dyDescent="0.3">
      <c r="A33" s="46" t="s">
        <v>49</v>
      </c>
      <c r="B33" s="47"/>
      <c r="C33" s="47"/>
      <c r="D33" s="47"/>
      <c r="E33" s="48"/>
      <c r="F33" s="91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3"/>
    </row>
    <row r="34" spans="1:22" s="30" customFormat="1" ht="36" customHeight="1" x14ac:dyDescent="0.25">
      <c r="A34" s="50">
        <v>1</v>
      </c>
      <c r="B34" s="118" t="s">
        <v>50</v>
      </c>
      <c r="C34" s="52" t="s">
        <v>38</v>
      </c>
      <c r="D34" s="52" t="s">
        <v>49</v>
      </c>
      <c r="E34" s="52" t="s">
        <v>51</v>
      </c>
      <c r="F34" s="119" t="s">
        <v>36</v>
      </c>
      <c r="G34" s="111">
        <v>44470</v>
      </c>
      <c r="H34" s="120">
        <v>44652</v>
      </c>
      <c r="I34" s="121">
        <v>80000</v>
      </c>
      <c r="J34" s="122">
        <v>7400.87</v>
      </c>
      <c r="K34" s="122">
        <v>25</v>
      </c>
      <c r="L34" s="123">
        <f>+I34*2.87%</f>
        <v>2296</v>
      </c>
      <c r="M34" s="123">
        <f>+I34*7.1%</f>
        <v>5679.9999999999991</v>
      </c>
      <c r="N34" s="123">
        <v>717.6</v>
      </c>
      <c r="O34" s="123">
        <f>+I34*3.04%</f>
        <v>2432</v>
      </c>
      <c r="P34" s="123">
        <f>+I34*7.09%</f>
        <v>5672</v>
      </c>
      <c r="Q34" s="124">
        <v>0</v>
      </c>
      <c r="R34" s="123">
        <f>SUM(K34:P34)</f>
        <v>16822.599999999999</v>
      </c>
      <c r="S34" s="123">
        <f>+J34+K34+L34+O34+Q34</f>
        <v>12153.869999999999</v>
      </c>
      <c r="T34" s="123">
        <f>+M34+N34+P34</f>
        <v>12069.599999999999</v>
      </c>
      <c r="U34" s="125">
        <f>+I34-S34</f>
        <v>67846.13</v>
      </c>
      <c r="V34" s="126">
        <v>112</v>
      </c>
    </row>
    <row r="35" spans="1:22" s="30" customFormat="1" ht="36" customHeight="1" thickBot="1" x14ac:dyDescent="0.3">
      <c r="A35" s="78">
        <v>2</v>
      </c>
      <c r="B35" s="127" t="s">
        <v>52</v>
      </c>
      <c r="C35" s="80" t="s">
        <v>38</v>
      </c>
      <c r="D35" s="80" t="s">
        <v>49</v>
      </c>
      <c r="E35" s="80" t="s">
        <v>53</v>
      </c>
      <c r="F35" s="110" t="s">
        <v>36</v>
      </c>
      <c r="G35" s="99">
        <v>44440</v>
      </c>
      <c r="H35" s="128">
        <v>44621</v>
      </c>
      <c r="I35" s="115">
        <v>50000</v>
      </c>
      <c r="J35" s="129">
        <v>1854</v>
      </c>
      <c r="K35" s="113">
        <v>25</v>
      </c>
      <c r="L35" s="114">
        <f>+I35*2.87%</f>
        <v>1435</v>
      </c>
      <c r="M35" s="114">
        <f>+I35*7.1%</f>
        <v>3549.9999999999995</v>
      </c>
      <c r="N35" s="113">
        <f>I35*1.15%</f>
        <v>575</v>
      </c>
      <c r="O35" s="114">
        <f>+I35*3.04%</f>
        <v>1520</v>
      </c>
      <c r="P35" s="114">
        <f>+I35*7.09%</f>
        <v>3545.0000000000005</v>
      </c>
      <c r="Q35" s="130">
        <v>0</v>
      </c>
      <c r="R35" s="114">
        <f>SUM(K35:P35)</f>
        <v>10650</v>
      </c>
      <c r="S35" s="114">
        <f>+J35+K35+L35+O35+Q35</f>
        <v>4834</v>
      </c>
      <c r="T35" s="114">
        <f>+M35+N35+P35</f>
        <v>7670</v>
      </c>
      <c r="U35" s="116">
        <f>+I35-S35</f>
        <v>45166</v>
      </c>
      <c r="V35" s="117">
        <v>112</v>
      </c>
    </row>
    <row r="36" spans="1:22" ht="18" customHeight="1" thickBot="1" x14ac:dyDescent="0.3">
      <c r="A36" s="85"/>
      <c r="B36" s="131"/>
      <c r="C36" s="131"/>
      <c r="D36" s="131"/>
      <c r="E36" s="131"/>
      <c r="F36" s="131"/>
      <c r="G36" s="131"/>
      <c r="H36" s="132"/>
      <c r="I36" s="133">
        <f>SUM(I34:I35)</f>
        <v>130000</v>
      </c>
      <c r="J36" s="134">
        <f>SUM(J34:J35)</f>
        <v>9254.869999999999</v>
      </c>
      <c r="K36" s="134">
        <f t="shared" ref="K36:U36" si="3">SUM(K34:K35)</f>
        <v>50</v>
      </c>
      <c r="L36" s="134">
        <f t="shared" si="3"/>
        <v>3731</v>
      </c>
      <c r="M36" s="134">
        <f t="shared" si="3"/>
        <v>9229.9999999999982</v>
      </c>
      <c r="N36" s="134">
        <f t="shared" si="3"/>
        <v>1292.5999999999999</v>
      </c>
      <c r="O36" s="134">
        <f t="shared" si="3"/>
        <v>3952</v>
      </c>
      <c r="P36" s="134">
        <f t="shared" si="3"/>
        <v>9217</v>
      </c>
      <c r="Q36" s="134">
        <f t="shared" si="3"/>
        <v>0</v>
      </c>
      <c r="R36" s="134">
        <f t="shared" si="3"/>
        <v>27472.6</v>
      </c>
      <c r="S36" s="134">
        <f t="shared" si="3"/>
        <v>16987.87</v>
      </c>
      <c r="T36" s="134">
        <f t="shared" si="3"/>
        <v>19739.599999999999</v>
      </c>
      <c r="U36" s="134">
        <f t="shared" si="3"/>
        <v>113012.13</v>
      </c>
      <c r="V36" s="135"/>
    </row>
    <row r="37" spans="1:22" s="30" customFormat="1" ht="9.9499999999999993" customHeight="1" thickBot="1" x14ac:dyDescent="0.3">
      <c r="B37" s="8"/>
      <c r="C37" s="9"/>
      <c r="D37" s="8"/>
      <c r="E37" s="8"/>
      <c r="F37" s="9"/>
      <c r="G37" s="8"/>
      <c r="H37" s="8"/>
      <c r="I37" s="8"/>
      <c r="J37" s="8"/>
      <c r="K37" s="8"/>
      <c r="L37" s="8"/>
      <c r="M37" s="8"/>
      <c r="N37" s="8"/>
      <c r="O37" s="8"/>
      <c r="P37" s="8"/>
      <c r="Q37" s="12"/>
      <c r="R37" s="8"/>
      <c r="S37" s="8"/>
      <c r="T37" s="8"/>
      <c r="U37" s="8"/>
      <c r="V37" s="8"/>
    </row>
    <row r="38" spans="1:22" ht="18" customHeight="1" thickBot="1" x14ac:dyDescent="0.3">
      <c r="A38" s="91" t="s">
        <v>54</v>
      </c>
      <c r="B38" s="92"/>
      <c r="C38" s="92"/>
      <c r="D38" s="92"/>
      <c r="E38" s="93"/>
      <c r="F38" s="91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3"/>
    </row>
    <row r="39" spans="1:22" s="30" customFormat="1" ht="32.1" customHeight="1" x14ac:dyDescent="0.25">
      <c r="A39" s="136">
        <v>1</v>
      </c>
      <c r="B39" s="137" t="s">
        <v>55</v>
      </c>
      <c r="C39" s="138" t="s">
        <v>38</v>
      </c>
      <c r="D39" s="139" t="s">
        <v>56</v>
      </c>
      <c r="E39" s="139" t="s">
        <v>57</v>
      </c>
      <c r="F39" s="139" t="s">
        <v>36</v>
      </c>
      <c r="G39" s="140">
        <v>44378</v>
      </c>
      <c r="H39" s="140">
        <v>44562</v>
      </c>
      <c r="I39" s="121">
        <v>143000</v>
      </c>
      <c r="J39" s="122">
        <v>22220.04</v>
      </c>
      <c r="K39" s="122">
        <v>25</v>
      </c>
      <c r="L39" s="122">
        <v>4104.1000000000004</v>
      </c>
      <c r="M39" s="122">
        <f>+I39*7.1%</f>
        <v>10153</v>
      </c>
      <c r="N39" s="123">
        <v>717.6</v>
      </c>
      <c r="O39" s="123">
        <f>+I39*3.04%</f>
        <v>4347.2</v>
      </c>
      <c r="P39" s="123">
        <f>+I39*7.09%</f>
        <v>10138.700000000001</v>
      </c>
      <c r="Q39" s="124">
        <v>0</v>
      </c>
      <c r="R39" s="123">
        <f>SUM(K39:P39)</f>
        <v>29485.600000000002</v>
      </c>
      <c r="S39" s="123">
        <f>+J39+K39+L39+O39+Q39</f>
        <v>30696.34</v>
      </c>
      <c r="T39" s="123">
        <f>+M39+N39+P39</f>
        <v>21009.300000000003</v>
      </c>
      <c r="U39" s="125">
        <f>+I39-S39</f>
        <v>112303.66</v>
      </c>
      <c r="V39" s="126">
        <v>112</v>
      </c>
    </row>
    <row r="40" spans="1:22" s="30" customFormat="1" ht="32.1" customHeight="1" x14ac:dyDescent="0.25">
      <c r="A40" s="136">
        <v>2</v>
      </c>
      <c r="B40" s="137" t="s">
        <v>58</v>
      </c>
      <c r="C40" s="138" t="s">
        <v>34</v>
      </c>
      <c r="D40" s="139" t="s">
        <v>56</v>
      </c>
      <c r="E40" s="139" t="s">
        <v>59</v>
      </c>
      <c r="F40" s="139" t="s">
        <v>36</v>
      </c>
      <c r="G40" s="140">
        <v>44409</v>
      </c>
      <c r="H40" s="140">
        <v>44593</v>
      </c>
      <c r="I40" s="121">
        <v>40000</v>
      </c>
      <c r="J40" s="122">
        <v>442.65</v>
      </c>
      <c r="K40" s="122">
        <v>25</v>
      </c>
      <c r="L40" s="122">
        <f>+I40*2.87%</f>
        <v>1148</v>
      </c>
      <c r="M40" s="122">
        <f t="shared" ref="M40:M47" si="4">+I40*7.1%</f>
        <v>2839.9999999999995</v>
      </c>
      <c r="N40" s="123">
        <f>+I40*1.15%</f>
        <v>460</v>
      </c>
      <c r="O40" s="123">
        <f t="shared" ref="O40:O47" si="5">+I40*3.04%</f>
        <v>1216</v>
      </c>
      <c r="P40" s="123">
        <f t="shared" ref="P40:P47" si="6">+I40*7.09%</f>
        <v>2836</v>
      </c>
      <c r="Q40" s="124">
        <v>0</v>
      </c>
      <c r="R40" s="123">
        <f t="shared" ref="R40:R47" si="7">SUM(K40:P40)</f>
        <v>8525</v>
      </c>
      <c r="S40" s="123">
        <f t="shared" ref="S40:S47" si="8">+J40+K40+L40+O40+Q40</f>
        <v>2831.65</v>
      </c>
      <c r="T40" s="123">
        <f t="shared" ref="T40:T47" si="9">+M40+N40+P40</f>
        <v>6136</v>
      </c>
      <c r="U40" s="125">
        <f t="shared" ref="U40:U47" si="10">+I40-S40</f>
        <v>37168.35</v>
      </c>
      <c r="V40" s="126">
        <v>112</v>
      </c>
    </row>
    <row r="41" spans="1:22" s="30" customFormat="1" ht="32.1" customHeight="1" x14ac:dyDescent="0.25">
      <c r="A41" s="136">
        <v>3</v>
      </c>
      <c r="B41" s="137" t="s">
        <v>60</v>
      </c>
      <c r="C41" s="138" t="s">
        <v>38</v>
      </c>
      <c r="D41" s="139" t="s">
        <v>56</v>
      </c>
      <c r="E41" s="139" t="s">
        <v>59</v>
      </c>
      <c r="F41" s="139" t="s">
        <v>36</v>
      </c>
      <c r="G41" s="140">
        <v>44378</v>
      </c>
      <c r="H41" s="140">
        <v>44562</v>
      </c>
      <c r="I41" s="121">
        <v>50000</v>
      </c>
      <c r="J41" s="141">
        <v>1854</v>
      </c>
      <c r="K41" s="142">
        <v>25</v>
      </c>
      <c r="L41" s="71">
        <f t="shared" ref="L41:L47" si="11">+I41*2.87%</f>
        <v>1435</v>
      </c>
      <c r="M41" s="71">
        <f t="shared" si="4"/>
        <v>3549.9999999999995</v>
      </c>
      <c r="N41" s="142">
        <f>I41*1.15%</f>
        <v>575</v>
      </c>
      <c r="O41" s="71">
        <f t="shared" si="5"/>
        <v>1520</v>
      </c>
      <c r="P41" s="71">
        <f t="shared" si="6"/>
        <v>3545.0000000000005</v>
      </c>
      <c r="Q41" s="143">
        <v>0</v>
      </c>
      <c r="R41" s="71">
        <f t="shared" si="7"/>
        <v>10650</v>
      </c>
      <c r="S41" s="71">
        <f t="shared" si="8"/>
        <v>4834</v>
      </c>
      <c r="T41" s="71">
        <f t="shared" si="9"/>
        <v>7670</v>
      </c>
      <c r="U41" s="144">
        <f t="shared" si="10"/>
        <v>45166</v>
      </c>
      <c r="V41" s="126">
        <v>112</v>
      </c>
    </row>
    <row r="42" spans="1:22" s="30" customFormat="1" ht="32.1" customHeight="1" x14ac:dyDescent="0.25">
      <c r="A42" s="136">
        <v>4</v>
      </c>
      <c r="B42" s="137" t="s">
        <v>61</v>
      </c>
      <c r="C42" s="138" t="s">
        <v>38</v>
      </c>
      <c r="D42" s="139" t="s">
        <v>56</v>
      </c>
      <c r="E42" s="139" t="s">
        <v>59</v>
      </c>
      <c r="F42" s="139" t="s">
        <v>36</v>
      </c>
      <c r="G42" s="140">
        <v>44378</v>
      </c>
      <c r="H42" s="140">
        <v>44562</v>
      </c>
      <c r="I42" s="121">
        <v>50000</v>
      </c>
      <c r="J42" s="141">
        <v>1854</v>
      </c>
      <c r="K42" s="142">
        <v>25</v>
      </c>
      <c r="L42" s="71">
        <f t="shared" si="11"/>
        <v>1435</v>
      </c>
      <c r="M42" s="71">
        <f t="shared" si="4"/>
        <v>3549.9999999999995</v>
      </c>
      <c r="N42" s="142">
        <f>I42*1.15%</f>
        <v>575</v>
      </c>
      <c r="O42" s="71">
        <f t="shared" si="5"/>
        <v>1520</v>
      </c>
      <c r="P42" s="71">
        <f t="shared" si="6"/>
        <v>3545.0000000000005</v>
      </c>
      <c r="Q42" s="143">
        <v>0</v>
      </c>
      <c r="R42" s="71">
        <f t="shared" si="7"/>
        <v>10650</v>
      </c>
      <c r="S42" s="71">
        <f t="shared" si="8"/>
        <v>4834</v>
      </c>
      <c r="T42" s="71">
        <f t="shared" si="9"/>
        <v>7670</v>
      </c>
      <c r="U42" s="144">
        <f t="shared" si="10"/>
        <v>45166</v>
      </c>
      <c r="V42" s="126">
        <v>112</v>
      </c>
    </row>
    <row r="43" spans="1:22" s="30" customFormat="1" ht="32.1" customHeight="1" x14ac:dyDescent="0.25">
      <c r="A43" s="136">
        <v>5</v>
      </c>
      <c r="B43" s="137" t="s">
        <v>62</v>
      </c>
      <c r="C43" s="138" t="s">
        <v>34</v>
      </c>
      <c r="D43" s="139" t="s">
        <v>56</v>
      </c>
      <c r="E43" s="139" t="s">
        <v>59</v>
      </c>
      <c r="F43" s="139" t="s">
        <v>36</v>
      </c>
      <c r="G43" s="140">
        <v>44440</v>
      </c>
      <c r="H43" s="140">
        <v>44621</v>
      </c>
      <c r="I43" s="121">
        <v>50000</v>
      </c>
      <c r="J43" s="141">
        <v>1854</v>
      </c>
      <c r="K43" s="142">
        <v>25</v>
      </c>
      <c r="L43" s="71">
        <f t="shared" si="11"/>
        <v>1435</v>
      </c>
      <c r="M43" s="71">
        <f t="shared" si="4"/>
        <v>3549.9999999999995</v>
      </c>
      <c r="N43" s="142">
        <f>I43*1.15%</f>
        <v>575</v>
      </c>
      <c r="O43" s="71">
        <f t="shared" si="5"/>
        <v>1520</v>
      </c>
      <c r="P43" s="71">
        <f t="shared" si="6"/>
        <v>3545.0000000000005</v>
      </c>
      <c r="Q43" s="143">
        <v>0</v>
      </c>
      <c r="R43" s="71">
        <f t="shared" si="7"/>
        <v>10650</v>
      </c>
      <c r="S43" s="71">
        <f t="shared" si="8"/>
        <v>4834</v>
      </c>
      <c r="T43" s="71">
        <f t="shared" si="9"/>
        <v>7670</v>
      </c>
      <c r="U43" s="144">
        <f t="shared" si="10"/>
        <v>45166</v>
      </c>
      <c r="V43" s="126">
        <v>112</v>
      </c>
    </row>
    <row r="44" spans="1:22" s="30" customFormat="1" ht="32.1" customHeight="1" x14ac:dyDescent="0.25">
      <c r="A44" s="136">
        <v>6</v>
      </c>
      <c r="B44" s="137" t="s">
        <v>63</v>
      </c>
      <c r="C44" s="138" t="s">
        <v>38</v>
      </c>
      <c r="D44" s="139" t="s">
        <v>56</v>
      </c>
      <c r="E44" s="139" t="s">
        <v>59</v>
      </c>
      <c r="F44" s="139" t="s">
        <v>36</v>
      </c>
      <c r="G44" s="140">
        <v>44378</v>
      </c>
      <c r="H44" s="140">
        <v>44562</v>
      </c>
      <c r="I44" s="121">
        <v>50000</v>
      </c>
      <c r="J44" s="141">
        <v>1854</v>
      </c>
      <c r="K44" s="142">
        <v>25</v>
      </c>
      <c r="L44" s="71">
        <f t="shared" si="11"/>
        <v>1435</v>
      </c>
      <c r="M44" s="71">
        <f t="shared" si="4"/>
        <v>3549.9999999999995</v>
      </c>
      <c r="N44" s="142">
        <f>I44*1.15%</f>
        <v>575</v>
      </c>
      <c r="O44" s="71">
        <f t="shared" si="5"/>
        <v>1520</v>
      </c>
      <c r="P44" s="71">
        <f t="shared" si="6"/>
        <v>3545.0000000000005</v>
      </c>
      <c r="Q44" s="143">
        <v>0</v>
      </c>
      <c r="R44" s="71">
        <f t="shared" si="7"/>
        <v>10650</v>
      </c>
      <c r="S44" s="71">
        <f t="shared" si="8"/>
        <v>4834</v>
      </c>
      <c r="T44" s="71">
        <f t="shared" si="9"/>
        <v>7670</v>
      </c>
      <c r="U44" s="144">
        <f t="shared" si="10"/>
        <v>45166</v>
      </c>
      <c r="V44" s="126">
        <v>112</v>
      </c>
    </row>
    <row r="45" spans="1:22" s="30" customFormat="1" ht="32.1" customHeight="1" x14ac:dyDescent="0.25">
      <c r="A45" s="136">
        <v>7</v>
      </c>
      <c r="B45" s="145" t="s">
        <v>64</v>
      </c>
      <c r="C45" s="138" t="s">
        <v>38</v>
      </c>
      <c r="D45" s="139" t="s">
        <v>56</v>
      </c>
      <c r="E45" s="139" t="s">
        <v>59</v>
      </c>
      <c r="F45" s="139" t="s">
        <v>36</v>
      </c>
      <c r="G45" s="140">
        <v>44470</v>
      </c>
      <c r="H45" s="140">
        <v>44652</v>
      </c>
      <c r="I45" s="121">
        <v>50000</v>
      </c>
      <c r="J45" s="141">
        <v>1854</v>
      </c>
      <c r="K45" s="142">
        <v>25</v>
      </c>
      <c r="L45" s="123">
        <f t="shared" si="11"/>
        <v>1435</v>
      </c>
      <c r="M45" s="123">
        <f t="shared" si="4"/>
        <v>3549.9999999999995</v>
      </c>
      <c r="N45" s="142">
        <f>I45*1.15%</f>
        <v>575</v>
      </c>
      <c r="O45" s="71">
        <f t="shared" si="5"/>
        <v>1520</v>
      </c>
      <c r="P45" s="123">
        <f t="shared" si="6"/>
        <v>3545.0000000000005</v>
      </c>
      <c r="Q45" s="143">
        <v>0</v>
      </c>
      <c r="R45" s="71">
        <f>SUM(K45:P45)</f>
        <v>10650</v>
      </c>
      <c r="S45" s="71">
        <f>+J45+K45+L45+O45+Q45</f>
        <v>4834</v>
      </c>
      <c r="T45" s="71">
        <f t="shared" si="9"/>
        <v>7670</v>
      </c>
      <c r="U45" s="144">
        <f>+I45-S45</f>
        <v>45166</v>
      </c>
      <c r="V45" s="126">
        <v>112</v>
      </c>
    </row>
    <row r="46" spans="1:22" s="30" customFormat="1" ht="32.1" customHeight="1" x14ac:dyDescent="0.25">
      <c r="A46" s="136">
        <v>8</v>
      </c>
      <c r="B46" s="137" t="s">
        <v>65</v>
      </c>
      <c r="C46" s="66" t="s">
        <v>38</v>
      </c>
      <c r="D46" s="146" t="s">
        <v>56</v>
      </c>
      <c r="E46" s="146" t="s">
        <v>66</v>
      </c>
      <c r="F46" s="146" t="s">
        <v>36</v>
      </c>
      <c r="G46" s="140">
        <v>44425</v>
      </c>
      <c r="H46" s="140">
        <v>44609</v>
      </c>
      <c r="I46" s="147">
        <v>70000</v>
      </c>
      <c r="J46" s="147">
        <v>5368.48</v>
      </c>
      <c r="K46" s="142">
        <v>25</v>
      </c>
      <c r="L46" s="123">
        <f t="shared" si="11"/>
        <v>2009</v>
      </c>
      <c r="M46" s="123">
        <f t="shared" si="4"/>
        <v>4970</v>
      </c>
      <c r="N46" s="71">
        <v>717.6</v>
      </c>
      <c r="O46" s="71">
        <f t="shared" si="5"/>
        <v>2128</v>
      </c>
      <c r="P46" s="123">
        <f t="shared" si="6"/>
        <v>4963</v>
      </c>
      <c r="Q46" s="143">
        <v>0</v>
      </c>
      <c r="R46" s="71">
        <f t="shared" si="7"/>
        <v>14812.6</v>
      </c>
      <c r="S46" s="71">
        <f t="shared" si="8"/>
        <v>9530.48</v>
      </c>
      <c r="T46" s="71">
        <f t="shared" si="9"/>
        <v>10650.6</v>
      </c>
      <c r="U46" s="144">
        <f t="shared" si="10"/>
        <v>60469.520000000004</v>
      </c>
      <c r="V46" s="126">
        <v>112</v>
      </c>
    </row>
    <row r="47" spans="1:22" s="30" customFormat="1" ht="32.1" customHeight="1" thickBot="1" x14ac:dyDescent="0.3">
      <c r="A47" s="136">
        <v>9</v>
      </c>
      <c r="B47" s="109" t="s">
        <v>67</v>
      </c>
      <c r="C47" s="80" t="s">
        <v>34</v>
      </c>
      <c r="D47" s="146" t="s">
        <v>56</v>
      </c>
      <c r="E47" s="146" t="s">
        <v>68</v>
      </c>
      <c r="F47" s="146" t="s">
        <v>36</v>
      </c>
      <c r="G47" s="140">
        <v>44440</v>
      </c>
      <c r="H47" s="140">
        <v>44621</v>
      </c>
      <c r="I47" s="115">
        <v>28350</v>
      </c>
      <c r="J47" s="147">
        <v>0</v>
      </c>
      <c r="K47" s="113">
        <v>25</v>
      </c>
      <c r="L47" s="123">
        <f t="shared" si="11"/>
        <v>813.64499999999998</v>
      </c>
      <c r="M47" s="123">
        <f t="shared" si="4"/>
        <v>2012.85</v>
      </c>
      <c r="N47" s="142">
        <f>I47*1.15%</f>
        <v>326.02499999999998</v>
      </c>
      <c r="O47" s="123">
        <f t="shared" si="5"/>
        <v>861.84</v>
      </c>
      <c r="P47" s="123">
        <f t="shared" si="6"/>
        <v>2010.0150000000001</v>
      </c>
      <c r="Q47" s="130">
        <v>0</v>
      </c>
      <c r="R47" s="114">
        <f t="shared" si="7"/>
        <v>6049.375</v>
      </c>
      <c r="S47" s="114">
        <f t="shared" si="8"/>
        <v>1700.4850000000001</v>
      </c>
      <c r="T47" s="114">
        <f t="shared" si="9"/>
        <v>4348.8900000000003</v>
      </c>
      <c r="U47" s="116">
        <f t="shared" si="10"/>
        <v>26649.514999999999</v>
      </c>
      <c r="V47" s="126">
        <v>112</v>
      </c>
    </row>
    <row r="48" spans="1:22" s="30" customFormat="1" ht="18" customHeight="1" thickBot="1" x14ac:dyDescent="0.3">
      <c r="A48" s="106"/>
      <c r="B48" s="86"/>
      <c r="C48" s="86"/>
      <c r="D48" s="86"/>
      <c r="E48" s="86"/>
      <c r="F48" s="86"/>
      <c r="G48" s="86"/>
      <c r="H48" s="87"/>
      <c r="I48" s="88">
        <f>SUM(I39:I47)</f>
        <v>531350</v>
      </c>
      <c r="J48" s="88">
        <f>SUM(J39:J47)</f>
        <v>37301.17</v>
      </c>
      <c r="K48" s="88">
        <f t="shared" ref="K48:U48" si="12">SUM(K39:K47)</f>
        <v>225</v>
      </c>
      <c r="L48" s="88">
        <f t="shared" si="12"/>
        <v>15249.745000000001</v>
      </c>
      <c r="M48" s="88">
        <f t="shared" si="12"/>
        <v>37725.85</v>
      </c>
      <c r="N48" s="88">
        <f t="shared" si="12"/>
        <v>5096.2249999999995</v>
      </c>
      <c r="O48" s="88">
        <f t="shared" si="12"/>
        <v>16153.04</v>
      </c>
      <c r="P48" s="88">
        <f t="shared" si="12"/>
        <v>37672.714999999997</v>
      </c>
      <c r="Q48" s="88">
        <f t="shared" si="12"/>
        <v>0</v>
      </c>
      <c r="R48" s="88">
        <f t="shared" si="12"/>
        <v>112122.57500000001</v>
      </c>
      <c r="S48" s="88">
        <f t="shared" si="12"/>
        <v>68928.955000000002</v>
      </c>
      <c r="T48" s="88">
        <f t="shared" si="12"/>
        <v>80494.790000000008</v>
      </c>
      <c r="U48" s="88">
        <f t="shared" si="12"/>
        <v>462421.04500000004</v>
      </c>
      <c r="V48" s="148"/>
    </row>
    <row r="49" spans="1:22" s="30" customFormat="1" ht="9.9499999999999993" customHeight="1" thickBot="1" x14ac:dyDescent="0.3">
      <c r="A49" s="42"/>
      <c r="B49" s="149"/>
      <c r="C49" s="150"/>
      <c r="D49" s="151"/>
      <c r="E49" s="150"/>
      <c r="F49" s="152"/>
      <c r="G49" s="153"/>
      <c r="H49" s="153"/>
      <c r="I49" s="154"/>
      <c r="J49" s="154"/>
      <c r="K49" s="154"/>
      <c r="L49" s="154"/>
      <c r="M49" s="154"/>
      <c r="N49" s="155"/>
      <c r="O49" s="155"/>
      <c r="P49" s="155"/>
      <c r="Q49" s="156"/>
      <c r="R49" s="155"/>
      <c r="S49" s="155"/>
      <c r="T49" s="155"/>
      <c r="U49" s="157"/>
      <c r="V49" s="44"/>
    </row>
    <row r="50" spans="1:22" s="30" customFormat="1" ht="18" customHeight="1" thickBot="1" x14ac:dyDescent="0.3">
      <c r="A50" s="158" t="s">
        <v>69</v>
      </c>
      <c r="B50" s="159"/>
      <c r="C50" s="159"/>
      <c r="D50" s="159"/>
      <c r="E50" s="160"/>
      <c r="F50" s="158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60"/>
    </row>
    <row r="51" spans="1:22" s="30" customFormat="1" ht="18" customHeight="1" x14ac:dyDescent="0.25">
      <c r="A51" s="50">
        <v>1</v>
      </c>
      <c r="B51" s="161" t="s">
        <v>70</v>
      </c>
      <c r="C51" s="66" t="s">
        <v>34</v>
      </c>
      <c r="D51" s="162" t="s">
        <v>69</v>
      </c>
      <c r="E51" s="52" t="s">
        <v>71</v>
      </c>
      <c r="F51" s="163" t="s">
        <v>36</v>
      </c>
      <c r="G51" s="140">
        <v>44440</v>
      </c>
      <c r="H51" s="140">
        <v>44621</v>
      </c>
      <c r="I51" s="164">
        <v>60000</v>
      </c>
      <c r="J51" s="164">
        <v>3486.68</v>
      </c>
      <c r="K51" s="57">
        <v>25</v>
      </c>
      <c r="L51" s="59">
        <f>+I51*2.87%</f>
        <v>1722</v>
      </c>
      <c r="M51" s="59">
        <f>+I51*7.1%</f>
        <v>4260</v>
      </c>
      <c r="N51" s="142">
        <f>I51*1.15%</f>
        <v>690</v>
      </c>
      <c r="O51" s="59">
        <f>+I51*3.04%</f>
        <v>1824</v>
      </c>
      <c r="P51" s="59">
        <f>+I51*7.09%</f>
        <v>4254</v>
      </c>
      <c r="Q51" s="165">
        <v>0</v>
      </c>
      <c r="R51" s="59">
        <f>SUM(K51:P51)</f>
        <v>12775</v>
      </c>
      <c r="S51" s="59">
        <f>+J51+K51+L51+O51+Q51</f>
        <v>7057.68</v>
      </c>
      <c r="T51" s="59">
        <f>+M51+N51+P51</f>
        <v>9204</v>
      </c>
      <c r="U51" s="166">
        <f>+I51-S51</f>
        <v>52942.32</v>
      </c>
      <c r="V51" s="63">
        <v>112</v>
      </c>
    </row>
    <row r="52" spans="1:22" s="30" customFormat="1" ht="18" customHeight="1" thickBot="1" x14ac:dyDescent="0.3">
      <c r="A52" s="167">
        <v>2</v>
      </c>
      <c r="B52" s="168" t="s">
        <v>72</v>
      </c>
      <c r="C52" s="80" t="s">
        <v>38</v>
      </c>
      <c r="D52" s="146" t="s">
        <v>69</v>
      </c>
      <c r="E52" s="66" t="s">
        <v>73</v>
      </c>
      <c r="F52" s="119" t="s">
        <v>36</v>
      </c>
      <c r="G52" s="111">
        <v>44317</v>
      </c>
      <c r="H52" s="111">
        <v>44501</v>
      </c>
      <c r="I52" s="147">
        <v>50000</v>
      </c>
      <c r="J52" s="169">
        <v>1854</v>
      </c>
      <c r="K52" s="142">
        <v>25</v>
      </c>
      <c r="L52" s="71">
        <f>+I52*2.87%</f>
        <v>1435</v>
      </c>
      <c r="M52" s="71">
        <f>+I52*7.1%</f>
        <v>3549.9999999999995</v>
      </c>
      <c r="N52" s="142">
        <f>I52*1.15%</f>
        <v>575</v>
      </c>
      <c r="O52" s="71">
        <f>+I52*3.04%</f>
        <v>1520</v>
      </c>
      <c r="P52" s="71">
        <f>+I52*7.09%</f>
        <v>3545.0000000000005</v>
      </c>
      <c r="Q52" s="143">
        <v>0</v>
      </c>
      <c r="R52" s="71">
        <f>SUM(K52:P52)</f>
        <v>10650</v>
      </c>
      <c r="S52" s="71">
        <f>+J52+K52+L52+O52+Q52</f>
        <v>4834</v>
      </c>
      <c r="T52" s="71">
        <f>+M52+N52+P52</f>
        <v>7670</v>
      </c>
      <c r="U52" s="144">
        <f>+I52-S52</f>
        <v>45166</v>
      </c>
      <c r="V52" s="75">
        <v>112</v>
      </c>
    </row>
    <row r="53" spans="1:22" s="30" customFormat="1" ht="18" customHeight="1" thickBot="1" x14ac:dyDescent="0.3">
      <c r="A53" s="106"/>
      <c r="B53" s="86"/>
      <c r="C53" s="86"/>
      <c r="D53" s="86"/>
      <c r="E53" s="86"/>
      <c r="F53" s="86"/>
      <c r="G53" s="86"/>
      <c r="H53" s="87"/>
      <c r="I53" s="89">
        <f>SUM(I51:I52)</f>
        <v>110000</v>
      </c>
      <c r="J53" s="89">
        <f>SUM(J51:J52)</f>
        <v>5340.68</v>
      </c>
      <c r="K53" s="89">
        <f>SUM(K51:K52)</f>
        <v>50</v>
      </c>
      <c r="L53" s="89">
        <f>SUM(L51:L52)</f>
        <v>3157</v>
      </c>
      <c r="M53" s="89">
        <f t="shared" ref="M53:U53" si="13">SUM(M51:M52)</f>
        <v>7810</v>
      </c>
      <c r="N53" s="89">
        <f t="shared" si="13"/>
        <v>1265</v>
      </c>
      <c r="O53" s="89">
        <f>SUM(O51:O52)</f>
        <v>3344</v>
      </c>
      <c r="P53" s="89">
        <f t="shared" si="13"/>
        <v>7799</v>
      </c>
      <c r="Q53" s="107">
        <f t="shared" si="13"/>
        <v>0</v>
      </c>
      <c r="R53" s="89">
        <f t="shared" si="13"/>
        <v>23425</v>
      </c>
      <c r="S53" s="89">
        <f t="shared" si="13"/>
        <v>11891.68</v>
      </c>
      <c r="T53" s="89">
        <f t="shared" si="13"/>
        <v>16874</v>
      </c>
      <c r="U53" s="89">
        <f t="shared" si="13"/>
        <v>98108.32</v>
      </c>
      <c r="V53" s="148"/>
    </row>
    <row r="54" spans="1:22" s="30" customFormat="1" ht="9.9499999999999993" customHeight="1" thickBot="1" x14ac:dyDescent="0.3">
      <c r="A54" s="7"/>
      <c r="B54" s="8"/>
      <c r="C54" s="9"/>
      <c r="D54" s="8"/>
      <c r="E54" s="8"/>
      <c r="F54" s="9"/>
      <c r="G54" s="8"/>
      <c r="H54" s="8"/>
      <c r="I54" s="8"/>
      <c r="J54" s="8"/>
      <c r="K54" s="8"/>
      <c r="L54" s="8"/>
      <c r="M54" s="8"/>
      <c r="N54" s="8"/>
      <c r="O54" s="8"/>
      <c r="P54" s="8"/>
      <c r="Q54" s="12"/>
      <c r="R54" s="8"/>
      <c r="S54" s="8"/>
      <c r="T54" s="8"/>
      <c r="U54" s="8"/>
      <c r="V54" s="8"/>
    </row>
    <row r="55" spans="1:22" s="30" customFormat="1" ht="18" customHeight="1" thickBot="1" x14ac:dyDescent="0.3">
      <c r="A55" s="91" t="s">
        <v>74</v>
      </c>
      <c r="B55" s="92"/>
      <c r="C55" s="92"/>
      <c r="D55" s="92"/>
      <c r="E55" s="93"/>
      <c r="F55" s="158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60"/>
    </row>
    <row r="56" spans="1:22" s="30" customFormat="1" ht="30" customHeight="1" thickBot="1" x14ac:dyDescent="0.3">
      <c r="A56" s="108">
        <v>1</v>
      </c>
      <c r="B56" s="127" t="s">
        <v>75</v>
      </c>
      <c r="C56" s="80" t="s">
        <v>38</v>
      </c>
      <c r="D56" s="66" t="s">
        <v>74</v>
      </c>
      <c r="E56" s="170" t="s">
        <v>73</v>
      </c>
      <c r="F56" s="110" t="s">
        <v>36</v>
      </c>
      <c r="G56" s="111">
        <v>44317</v>
      </c>
      <c r="H56" s="111">
        <v>44501</v>
      </c>
      <c r="I56" s="147">
        <v>50000</v>
      </c>
      <c r="J56" s="141">
        <v>1854</v>
      </c>
      <c r="K56" s="142">
        <v>25</v>
      </c>
      <c r="L56" s="71">
        <f>+I56*2.87%</f>
        <v>1435</v>
      </c>
      <c r="M56" s="71">
        <f>+I56*7.1%</f>
        <v>3549.9999999999995</v>
      </c>
      <c r="N56" s="142">
        <f>I56*1.15%</f>
        <v>575</v>
      </c>
      <c r="O56" s="71">
        <f>+I56*3.04%</f>
        <v>1520</v>
      </c>
      <c r="P56" s="71">
        <f>+I56*7.09%</f>
        <v>3545.0000000000005</v>
      </c>
      <c r="Q56" s="143">
        <v>0</v>
      </c>
      <c r="R56" s="71">
        <f>SUM(K56:P56)</f>
        <v>10650</v>
      </c>
      <c r="S56" s="71">
        <f>+J56+K56+L56+O56+Q56</f>
        <v>4834</v>
      </c>
      <c r="T56" s="71">
        <f>+M56+N56+P56</f>
        <v>7670</v>
      </c>
      <c r="U56" s="144">
        <f>+I56-S56</f>
        <v>45166</v>
      </c>
      <c r="V56" s="171">
        <v>112</v>
      </c>
    </row>
    <row r="57" spans="1:22" s="30" customFormat="1" ht="18" customHeight="1" thickBot="1" x14ac:dyDescent="0.3">
      <c r="A57" s="106"/>
      <c r="B57" s="86"/>
      <c r="C57" s="86"/>
      <c r="D57" s="86"/>
      <c r="E57" s="86"/>
      <c r="F57" s="86"/>
      <c r="G57" s="86"/>
      <c r="H57" s="87"/>
      <c r="I57" s="89">
        <f>SUM(I56)</f>
        <v>50000</v>
      </c>
      <c r="J57" s="89">
        <f>SUM(J56)</f>
        <v>1854</v>
      </c>
      <c r="K57" s="89">
        <f>SUM(K56)</f>
        <v>25</v>
      </c>
      <c r="L57" s="89">
        <f t="shared" ref="L57:U57" si="14">SUM(L56)</f>
        <v>1435</v>
      </c>
      <c r="M57" s="89">
        <f t="shared" si="14"/>
        <v>3549.9999999999995</v>
      </c>
      <c r="N57" s="89">
        <f t="shared" si="14"/>
        <v>575</v>
      </c>
      <c r="O57" s="89">
        <f t="shared" si="14"/>
        <v>1520</v>
      </c>
      <c r="P57" s="89">
        <f t="shared" si="14"/>
        <v>3545.0000000000005</v>
      </c>
      <c r="Q57" s="89">
        <f t="shared" si="14"/>
        <v>0</v>
      </c>
      <c r="R57" s="89">
        <f t="shared" si="14"/>
        <v>10650</v>
      </c>
      <c r="S57" s="89">
        <f t="shared" si="14"/>
        <v>4834</v>
      </c>
      <c r="T57" s="89">
        <f t="shared" si="14"/>
        <v>7670</v>
      </c>
      <c r="U57" s="89">
        <f t="shared" si="14"/>
        <v>45166</v>
      </c>
      <c r="V57" s="90"/>
    </row>
    <row r="58" spans="1:22" s="30" customFormat="1" ht="9.9499999999999993" customHeight="1" thickBot="1" x14ac:dyDescent="0.3">
      <c r="A58" s="7"/>
      <c r="B58" s="8"/>
      <c r="C58" s="9"/>
      <c r="D58" s="8"/>
      <c r="E58" s="8"/>
      <c r="F58" s="9"/>
      <c r="G58" s="8"/>
      <c r="H58" s="8"/>
      <c r="I58" s="8"/>
      <c r="J58" s="8"/>
      <c r="K58" s="8"/>
      <c r="L58" s="8"/>
      <c r="M58" s="8"/>
      <c r="N58" s="8"/>
      <c r="O58" s="8"/>
      <c r="P58" s="8"/>
      <c r="Q58" s="12"/>
      <c r="R58" s="8"/>
      <c r="S58" s="8"/>
      <c r="T58" s="8"/>
      <c r="U58" s="8"/>
      <c r="V58" s="8"/>
    </row>
    <row r="59" spans="1:22" s="30" customFormat="1" ht="18" customHeight="1" thickBot="1" x14ac:dyDescent="0.3">
      <c r="A59" s="46" t="s">
        <v>76</v>
      </c>
      <c r="B59" s="47"/>
      <c r="C59" s="92"/>
      <c r="D59" s="92"/>
      <c r="E59" s="93"/>
      <c r="F59" s="91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3"/>
    </row>
    <row r="60" spans="1:22" s="30" customFormat="1" ht="18" customHeight="1" x14ac:dyDescent="0.25">
      <c r="A60" s="50">
        <v>1</v>
      </c>
      <c r="B60" s="172" t="s">
        <v>77</v>
      </c>
      <c r="C60" s="173" t="s">
        <v>38</v>
      </c>
      <c r="D60" s="162" t="s">
        <v>76</v>
      </c>
      <c r="E60" s="52" t="s">
        <v>78</v>
      </c>
      <c r="F60" s="163" t="s">
        <v>36</v>
      </c>
      <c r="G60" s="140">
        <v>44440</v>
      </c>
      <c r="H60" s="140">
        <v>44621</v>
      </c>
      <c r="I60" s="174">
        <v>120000</v>
      </c>
      <c r="J60" s="59">
        <v>16809.87</v>
      </c>
      <c r="K60" s="59">
        <v>25</v>
      </c>
      <c r="L60" s="59">
        <f t="shared" ref="L60:L66" si="15">+I60*2.87%</f>
        <v>3444</v>
      </c>
      <c r="M60" s="59">
        <f t="shared" ref="M60:M66" si="16">+I60*7.1%</f>
        <v>8520</v>
      </c>
      <c r="N60" s="59">
        <v>717.6</v>
      </c>
      <c r="O60" s="59">
        <f t="shared" ref="O60:O66" si="17">+I60*3.04%</f>
        <v>3648</v>
      </c>
      <c r="P60" s="59">
        <f t="shared" ref="P60:P66" si="18">+I60*7.09%</f>
        <v>8508</v>
      </c>
      <c r="Q60" s="175">
        <v>0</v>
      </c>
      <c r="R60" s="59">
        <f t="shared" ref="R60:R66" si="19">SUM(K60:P60)</f>
        <v>24862.6</v>
      </c>
      <c r="S60" s="59">
        <f t="shared" ref="S60:S66" si="20">+J60+K60+L60+O60+Q60</f>
        <v>23926.87</v>
      </c>
      <c r="T60" s="59">
        <f t="shared" ref="T60:T66" si="21">+M60+N60+P60</f>
        <v>17745.599999999999</v>
      </c>
      <c r="U60" s="166">
        <f t="shared" ref="U60:U66" si="22">+I60-S60</f>
        <v>96073.13</v>
      </c>
      <c r="V60" s="63">
        <v>112</v>
      </c>
    </row>
    <row r="61" spans="1:22" s="30" customFormat="1" ht="35.1" customHeight="1" x14ac:dyDescent="0.25">
      <c r="A61" s="64">
        <v>2</v>
      </c>
      <c r="B61" s="176" t="s">
        <v>79</v>
      </c>
      <c r="C61" s="177" t="s">
        <v>38</v>
      </c>
      <c r="D61" s="146" t="s">
        <v>76</v>
      </c>
      <c r="E61" s="138" t="s">
        <v>80</v>
      </c>
      <c r="F61" s="178" t="s">
        <v>36</v>
      </c>
      <c r="G61" s="140">
        <v>44440</v>
      </c>
      <c r="H61" s="140">
        <v>44621</v>
      </c>
      <c r="I61" s="121">
        <v>40000</v>
      </c>
      <c r="J61" s="142">
        <v>442.65</v>
      </c>
      <c r="K61" s="142">
        <v>25</v>
      </c>
      <c r="L61" s="71">
        <f t="shared" si="15"/>
        <v>1148</v>
      </c>
      <c r="M61" s="71">
        <f t="shared" si="16"/>
        <v>2839.9999999999995</v>
      </c>
      <c r="N61" s="71">
        <f>+I61*1.15%</f>
        <v>460</v>
      </c>
      <c r="O61" s="71">
        <f t="shared" si="17"/>
        <v>1216</v>
      </c>
      <c r="P61" s="71">
        <f t="shared" si="18"/>
        <v>2836</v>
      </c>
      <c r="Q61" s="179">
        <v>0</v>
      </c>
      <c r="R61" s="71">
        <f t="shared" si="19"/>
        <v>8525</v>
      </c>
      <c r="S61" s="71">
        <f t="shared" si="20"/>
        <v>2831.65</v>
      </c>
      <c r="T61" s="71">
        <f t="shared" si="21"/>
        <v>6136</v>
      </c>
      <c r="U61" s="144">
        <f t="shared" si="22"/>
        <v>37168.35</v>
      </c>
      <c r="V61" s="75">
        <v>112</v>
      </c>
    </row>
    <row r="62" spans="1:22" s="30" customFormat="1" ht="35.1" customHeight="1" x14ac:dyDescent="0.25">
      <c r="A62" s="64">
        <v>3</v>
      </c>
      <c r="B62" s="180" t="s">
        <v>81</v>
      </c>
      <c r="C62" s="181" t="s">
        <v>38</v>
      </c>
      <c r="D62" s="146" t="s">
        <v>76</v>
      </c>
      <c r="E62" s="182" t="s">
        <v>82</v>
      </c>
      <c r="F62" s="178" t="s">
        <v>36</v>
      </c>
      <c r="G62" s="111">
        <v>44470</v>
      </c>
      <c r="H62" s="111">
        <v>44652</v>
      </c>
      <c r="I62" s="147">
        <v>80000</v>
      </c>
      <c r="J62" s="169">
        <v>7103.34</v>
      </c>
      <c r="K62" s="147">
        <v>25</v>
      </c>
      <c r="L62" s="169">
        <f t="shared" si="15"/>
        <v>2296</v>
      </c>
      <c r="M62" s="169">
        <f t="shared" si="16"/>
        <v>5679.9999999999991</v>
      </c>
      <c r="N62" s="147">
        <v>717.6</v>
      </c>
      <c r="O62" s="169">
        <f t="shared" si="17"/>
        <v>2432</v>
      </c>
      <c r="P62" s="169">
        <f t="shared" si="18"/>
        <v>5672</v>
      </c>
      <c r="Q62" s="183">
        <v>1190.1199999999999</v>
      </c>
      <c r="R62" s="169">
        <f t="shared" si="19"/>
        <v>16822.599999999999</v>
      </c>
      <c r="S62" s="169">
        <f t="shared" si="20"/>
        <v>13046.46</v>
      </c>
      <c r="T62" s="169">
        <f t="shared" si="21"/>
        <v>12069.599999999999</v>
      </c>
      <c r="U62" s="184">
        <f t="shared" si="22"/>
        <v>66953.540000000008</v>
      </c>
      <c r="V62" s="75">
        <v>112</v>
      </c>
    </row>
    <row r="63" spans="1:22" s="30" customFormat="1" ht="45.95" customHeight="1" x14ac:dyDescent="0.25">
      <c r="A63" s="64">
        <v>4</v>
      </c>
      <c r="B63" s="180" t="s">
        <v>83</v>
      </c>
      <c r="C63" s="181" t="s">
        <v>34</v>
      </c>
      <c r="D63" s="146" t="s">
        <v>76</v>
      </c>
      <c r="E63" s="138" t="s">
        <v>84</v>
      </c>
      <c r="F63" s="119" t="s">
        <v>36</v>
      </c>
      <c r="G63" s="111">
        <v>44470</v>
      </c>
      <c r="H63" s="111">
        <v>44652</v>
      </c>
      <c r="I63" s="121">
        <v>34000</v>
      </c>
      <c r="J63" s="141">
        <v>0</v>
      </c>
      <c r="K63" s="147">
        <v>25</v>
      </c>
      <c r="L63" s="169">
        <f>+I63*2.87%</f>
        <v>975.8</v>
      </c>
      <c r="M63" s="169">
        <f>+I63*7.1%</f>
        <v>2414</v>
      </c>
      <c r="N63" s="71">
        <f>+I63*1.15%</f>
        <v>391</v>
      </c>
      <c r="O63" s="169">
        <f t="shared" si="17"/>
        <v>1033.5999999999999</v>
      </c>
      <c r="P63" s="169">
        <f t="shared" si="18"/>
        <v>2410.6000000000004</v>
      </c>
      <c r="Q63" s="183">
        <v>0</v>
      </c>
      <c r="R63" s="169">
        <f>SUM(K63:P63)</f>
        <v>7250</v>
      </c>
      <c r="S63" s="169">
        <f>+J63+K63+L63+O63+Q63</f>
        <v>2034.3999999999999</v>
      </c>
      <c r="T63" s="169">
        <f>+M63+N63+P63</f>
        <v>5215.6000000000004</v>
      </c>
      <c r="U63" s="184">
        <f>+I63-S63</f>
        <v>31965.599999999999</v>
      </c>
      <c r="V63" s="126">
        <v>112</v>
      </c>
    </row>
    <row r="64" spans="1:22" s="30" customFormat="1" ht="35.1" customHeight="1" x14ac:dyDescent="0.25">
      <c r="A64" s="64">
        <v>5</v>
      </c>
      <c r="B64" s="180" t="s">
        <v>85</v>
      </c>
      <c r="C64" s="181" t="s">
        <v>38</v>
      </c>
      <c r="D64" s="139" t="s">
        <v>76</v>
      </c>
      <c r="E64" s="138" t="s">
        <v>86</v>
      </c>
      <c r="F64" s="119" t="s">
        <v>36</v>
      </c>
      <c r="G64" s="111">
        <v>44440</v>
      </c>
      <c r="H64" s="111">
        <v>44621</v>
      </c>
      <c r="I64" s="121">
        <v>50000</v>
      </c>
      <c r="J64" s="141">
        <v>1854</v>
      </c>
      <c r="K64" s="142">
        <v>25</v>
      </c>
      <c r="L64" s="71">
        <f t="shared" si="15"/>
        <v>1435</v>
      </c>
      <c r="M64" s="71">
        <f t="shared" si="16"/>
        <v>3549.9999999999995</v>
      </c>
      <c r="N64" s="71">
        <f>+I64*1.15%</f>
        <v>575</v>
      </c>
      <c r="O64" s="71">
        <f t="shared" si="17"/>
        <v>1520</v>
      </c>
      <c r="P64" s="71">
        <f t="shared" si="18"/>
        <v>3545.0000000000005</v>
      </c>
      <c r="Q64" s="179">
        <v>0</v>
      </c>
      <c r="R64" s="71">
        <f t="shared" si="19"/>
        <v>10650</v>
      </c>
      <c r="S64" s="71">
        <f t="shared" si="20"/>
        <v>4834</v>
      </c>
      <c r="T64" s="71">
        <f t="shared" si="21"/>
        <v>7670</v>
      </c>
      <c r="U64" s="144">
        <f t="shared" si="22"/>
        <v>45166</v>
      </c>
      <c r="V64" s="126">
        <v>112</v>
      </c>
    </row>
    <row r="65" spans="1:22" s="30" customFormat="1" ht="18" customHeight="1" x14ac:dyDescent="0.25">
      <c r="A65" s="64">
        <v>6</v>
      </c>
      <c r="B65" s="176" t="s">
        <v>87</v>
      </c>
      <c r="C65" s="185" t="s">
        <v>34</v>
      </c>
      <c r="D65" s="146" t="s">
        <v>76</v>
      </c>
      <c r="E65" s="66" t="s">
        <v>88</v>
      </c>
      <c r="F65" s="178" t="s">
        <v>36</v>
      </c>
      <c r="G65" s="111">
        <v>44317</v>
      </c>
      <c r="H65" s="111">
        <v>44501</v>
      </c>
      <c r="I65" s="147">
        <v>40000</v>
      </c>
      <c r="J65" s="142">
        <v>442.65</v>
      </c>
      <c r="K65" s="142">
        <v>25</v>
      </c>
      <c r="L65" s="71">
        <f t="shared" si="15"/>
        <v>1148</v>
      </c>
      <c r="M65" s="71">
        <f t="shared" si="16"/>
        <v>2839.9999999999995</v>
      </c>
      <c r="N65" s="71">
        <f>+I65*1.15%</f>
        <v>460</v>
      </c>
      <c r="O65" s="71">
        <f t="shared" si="17"/>
        <v>1216</v>
      </c>
      <c r="P65" s="71">
        <f t="shared" si="18"/>
        <v>2836</v>
      </c>
      <c r="Q65" s="179">
        <v>0</v>
      </c>
      <c r="R65" s="71">
        <f t="shared" si="19"/>
        <v>8525</v>
      </c>
      <c r="S65" s="71">
        <f t="shared" si="20"/>
        <v>2831.65</v>
      </c>
      <c r="T65" s="71">
        <f t="shared" si="21"/>
        <v>6136</v>
      </c>
      <c r="U65" s="144">
        <f t="shared" si="22"/>
        <v>37168.35</v>
      </c>
      <c r="V65" s="75">
        <v>112</v>
      </c>
    </row>
    <row r="66" spans="1:22" s="30" customFormat="1" ht="18" customHeight="1" thickBot="1" x14ac:dyDescent="0.3">
      <c r="A66" s="78">
        <v>7</v>
      </c>
      <c r="B66" s="186" t="s">
        <v>89</v>
      </c>
      <c r="C66" s="177" t="s">
        <v>34</v>
      </c>
      <c r="D66" s="139" t="s">
        <v>76</v>
      </c>
      <c r="E66" s="138" t="s">
        <v>86</v>
      </c>
      <c r="F66" s="119" t="s">
        <v>36</v>
      </c>
      <c r="G66" s="111">
        <v>44317</v>
      </c>
      <c r="H66" s="111">
        <v>44501</v>
      </c>
      <c r="I66" s="141">
        <v>80000</v>
      </c>
      <c r="J66" s="123">
        <v>6805.81</v>
      </c>
      <c r="K66" s="123">
        <v>25</v>
      </c>
      <c r="L66" s="123">
        <f t="shared" si="15"/>
        <v>2296</v>
      </c>
      <c r="M66" s="123">
        <f t="shared" si="16"/>
        <v>5679.9999999999991</v>
      </c>
      <c r="N66" s="71">
        <v>717.6</v>
      </c>
      <c r="O66" s="123">
        <f t="shared" si="17"/>
        <v>2432</v>
      </c>
      <c r="P66" s="123">
        <f t="shared" si="18"/>
        <v>5672</v>
      </c>
      <c r="Q66" s="187">
        <v>2380.2399999999998</v>
      </c>
      <c r="R66" s="123">
        <f t="shared" si="19"/>
        <v>16822.599999999999</v>
      </c>
      <c r="S66" s="123">
        <f t="shared" si="20"/>
        <v>13939.050000000001</v>
      </c>
      <c r="T66" s="123">
        <f t="shared" si="21"/>
        <v>12069.599999999999</v>
      </c>
      <c r="U66" s="125">
        <f t="shared" si="22"/>
        <v>66060.95</v>
      </c>
      <c r="V66" s="126">
        <v>112</v>
      </c>
    </row>
    <row r="67" spans="1:22" s="30" customFormat="1" ht="18" customHeight="1" thickBot="1" x14ac:dyDescent="0.3">
      <c r="A67" s="85"/>
      <c r="B67" s="131"/>
      <c r="C67" s="86"/>
      <c r="D67" s="86"/>
      <c r="E67" s="86"/>
      <c r="F67" s="86"/>
      <c r="G67" s="86"/>
      <c r="H67" s="87"/>
      <c r="I67" s="89">
        <f>SUM(I60:I66)</f>
        <v>444000</v>
      </c>
      <c r="J67" s="89">
        <f>SUM(J60:J66)</f>
        <v>33458.32</v>
      </c>
      <c r="K67" s="89">
        <f t="shared" ref="K67:U67" si="23">SUM(K60:K66)</f>
        <v>175</v>
      </c>
      <c r="L67" s="89">
        <f t="shared" si="23"/>
        <v>12742.8</v>
      </c>
      <c r="M67" s="89">
        <f t="shared" si="23"/>
        <v>31524</v>
      </c>
      <c r="N67" s="89">
        <f t="shared" si="23"/>
        <v>4038.7999999999997</v>
      </c>
      <c r="O67" s="89">
        <f t="shared" si="23"/>
        <v>13497.6</v>
      </c>
      <c r="P67" s="89">
        <f t="shared" si="23"/>
        <v>31479.599999999999</v>
      </c>
      <c r="Q67" s="89">
        <f t="shared" si="23"/>
        <v>3570.3599999999997</v>
      </c>
      <c r="R67" s="89">
        <f t="shared" si="23"/>
        <v>93457.799999999988</v>
      </c>
      <c r="S67" s="89">
        <f t="shared" si="23"/>
        <v>63444.08</v>
      </c>
      <c r="T67" s="89">
        <f t="shared" si="23"/>
        <v>67042.399999999994</v>
      </c>
      <c r="U67" s="89">
        <f t="shared" si="23"/>
        <v>380555.92</v>
      </c>
      <c r="V67" s="90"/>
    </row>
    <row r="68" spans="1:22" s="30" customFormat="1" ht="9.9499999999999993" hidden="1" customHeight="1" thickBot="1" x14ac:dyDescent="0.3">
      <c r="A68" s="188"/>
      <c r="B68" s="149"/>
      <c r="C68" s="150"/>
      <c r="D68" s="150"/>
      <c r="E68" s="151"/>
      <c r="F68" s="152"/>
      <c r="G68" s="153"/>
      <c r="H68" s="153"/>
      <c r="I68" s="155"/>
      <c r="J68" s="155"/>
      <c r="K68" s="155"/>
      <c r="L68" s="155"/>
      <c r="M68" s="155"/>
      <c r="N68" s="155"/>
      <c r="O68" s="155"/>
      <c r="P68" s="155"/>
      <c r="Q68" s="189"/>
      <c r="R68" s="155"/>
      <c r="S68" s="155"/>
      <c r="T68" s="155"/>
      <c r="U68" s="157"/>
      <c r="V68" s="44"/>
    </row>
    <row r="69" spans="1:22" s="30" customFormat="1" ht="18" hidden="1" customHeight="1" thickBot="1" x14ac:dyDescent="0.3">
      <c r="A69" s="91" t="s">
        <v>90</v>
      </c>
      <c r="B69" s="92"/>
      <c r="C69" s="92"/>
      <c r="D69" s="92"/>
      <c r="E69" s="93"/>
      <c r="F69" s="91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3"/>
    </row>
    <row r="70" spans="1:22" s="30" customFormat="1" ht="36" hidden="1" customHeight="1" thickBot="1" x14ac:dyDescent="0.3">
      <c r="C70" s="7"/>
    </row>
    <row r="71" spans="1:22" s="30" customFormat="1" ht="18" hidden="1" customHeight="1" thickBot="1" x14ac:dyDescent="0.3">
      <c r="A71" s="106"/>
      <c r="B71" s="86"/>
      <c r="C71" s="86"/>
      <c r="D71" s="86"/>
      <c r="E71" s="86"/>
      <c r="F71" s="86"/>
      <c r="G71" s="86"/>
      <c r="H71" s="87"/>
      <c r="I71" s="190">
        <v>0</v>
      </c>
      <c r="J71" s="190">
        <v>0</v>
      </c>
      <c r="K71" s="190">
        <v>0</v>
      </c>
      <c r="L71" s="190">
        <v>0</v>
      </c>
      <c r="M71" s="190">
        <v>0</v>
      </c>
      <c r="N71" s="190">
        <v>0</v>
      </c>
      <c r="O71" s="190">
        <v>0</v>
      </c>
      <c r="P71" s="190">
        <v>0</v>
      </c>
      <c r="Q71" s="190">
        <v>0</v>
      </c>
      <c r="R71" s="190">
        <v>0</v>
      </c>
      <c r="S71" s="190">
        <v>0</v>
      </c>
      <c r="T71" s="190">
        <v>0</v>
      </c>
      <c r="U71" s="190">
        <v>0</v>
      </c>
      <c r="V71" s="191"/>
    </row>
    <row r="72" spans="1:22" s="30" customFormat="1" ht="9.9499999999999993" customHeight="1" thickBot="1" x14ac:dyDescent="0.3">
      <c r="A72" s="192"/>
      <c r="B72" s="193"/>
      <c r="C72" s="193"/>
      <c r="D72" s="193"/>
      <c r="E72" s="193"/>
      <c r="F72" s="193"/>
      <c r="G72" s="193"/>
      <c r="H72" s="193"/>
      <c r="I72" s="194"/>
      <c r="J72" s="194"/>
      <c r="K72" s="194"/>
      <c r="L72" s="194"/>
      <c r="M72" s="194"/>
      <c r="N72" s="194"/>
      <c r="O72" s="194"/>
      <c r="P72" s="194"/>
      <c r="Q72" s="195"/>
      <c r="R72" s="194"/>
      <c r="S72" s="194"/>
      <c r="T72" s="194"/>
      <c r="U72" s="194"/>
      <c r="V72" s="196"/>
    </row>
    <row r="73" spans="1:22" s="30" customFormat="1" ht="18" customHeight="1" thickBot="1" x14ac:dyDescent="0.3">
      <c r="A73" s="91" t="s">
        <v>91</v>
      </c>
      <c r="B73" s="92"/>
      <c r="C73" s="92"/>
      <c r="D73" s="92"/>
      <c r="E73" s="93"/>
      <c r="F73" s="91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3"/>
    </row>
    <row r="74" spans="1:22" s="30" customFormat="1" ht="42" customHeight="1" thickBot="1" x14ac:dyDescent="0.3">
      <c r="A74" s="50">
        <v>1</v>
      </c>
      <c r="B74" s="197" t="s">
        <v>92</v>
      </c>
      <c r="C74" s="80" t="s">
        <v>38</v>
      </c>
      <c r="D74" s="198" t="s">
        <v>93</v>
      </c>
      <c r="E74" s="199" t="s">
        <v>94</v>
      </c>
      <c r="F74" s="163" t="s">
        <v>36</v>
      </c>
      <c r="G74" s="140">
        <v>44440</v>
      </c>
      <c r="H74" s="140">
        <v>44621</v>
      </c>
      <c r="I74" s="164">
        <v>50000</v>
      </c>
      <c r="J74" s="59">
        <v>1854</v>
      </c>
      <c r="K74" s="57">
        <v>25</v>
      </c>
      <c r="L74" s="59">
        <f>+I74*2.87%</f>
        <v>1435</v>
      </c>
      <c r="M74" s="59">
        <f>+I74*7.1%</f>
        <v>3549.9999999999995</v>
      </c>
      <c r="N74" s="57">
        <f>I74*1.15%</f>
        <v>575</v>
      </c>
      <c r="O74" s="59">
        <f>+I74*3.04%</f>
        <v>1520</v>
      </c>
      <c r="P74" s="59">
        <f>+I74*7.09%</f>
        <v>3545.0000000000005</v>
      </c>
      <c r="Q74" s="200">
        <v>0</v>
      </c>
      <c r="R74" s="59">
        <f>SUM(K74:P74)</f>
        <v>10650</v>
      </c>
      <c r="S74" s="59">
        <f>+J74+K74+L74+O74+Q74</f>
        <v>4834</v>
      </c>
      <c r="T74" s="59">
        <f>+M74+N74+P74</f>
        <v>7670</v>
      </c>
      <c r="U74" s="166">
        <f>+I74-S74</f>
        <v>45166</v>
      </c>
      <c r="V74" s="63">
        <v>112</v>
      </c>
    </row>
    <row r="75" spans="1:22" s="30" customFormat="1" ht="18" customHeight="1" thickBot="1" x14ac:dyDescent="0.3">
      <c r="A75" s="106"/>
      <c r="B75" s="86"/>
      <c r="C75" s="86"/>
      <c r="D75" s="86"/>
      <c r="E75" s="86"/>
      <c r="F75" s="86"/>
      <c r="G75" s="86"/>
      <c r="H75" s="87"/>
      <c r="I75" s="190">
        <f>SUM(I74)</f>
        <v>50000</v>
      </c>
      <c r="J75" s="190">
        <f>SUM(J74)</f>
        <v>1854</v>
      </c>
      <c r="K75" s="190">
        <f t="shared" ref="K75:U75" si="24">SUM(K74)</f>
        <v>25</v>
      </c>
      <c r="L75" s="190">
        <f t="shared" si="24"/>
        <v>1435</v>
      </c>
      <c r="M75" s="190">
        <f t="shared" si="24"/>
        <v>3549.9999999999995</v>
      </c>
      <c r="N75" s="190">
        <f t="shared" si="24"/>
        <v>575</v>
      </c>
      <c r="O75" s="190">
        <f t="shared" si="24"/>
        <v>1520</v>
      </c>
      <c r="P75" s="190">
        <f t="shared" si="24"/>
        <v>3545.0000000000005</v>
      </c>
      <c r="Q75" s="190">
        <f t="shared" si="24"/>
        <v>0</v>
      </c>
      <c r="R75" s="190">
        <f t="shared" si="24"/>
        <v>10650</v>
      </c>
      <c r="S75" s="190">
        <f t="shared" si="24"/>
        <v>4834</v>
      </c>
      <c r="T75" s="190">
        <f t="shared" si="24"/>
        <v>7670</v>
      </c>
      <c r="U75" s="190">
        <f t="shared" si="24"/>
        <v>45166</v>
      </c>
      <c r="V75" s="191"/>
    </row>
    <row r="76" spans="1:22" s="30" customFormat="1" ht="9.9499999999999993" customHeight="1" thickBot="1" x14ac:dyDescent="0.3">
      <c r="A76" s="192"/>
      <c r="B76" s="193"/>
      <c r="C76" s="193"/>
      <c r="D76" s="193"/>
      <c r="E76" s="193"/>
      <c r="F76" s="193"/>
      <c r="G76" s="193"/>
      <c r="H76" s="193"/>
      <c r="I76" s="194"/>
      <c r="J76" s="194"/>
      <c r="K76" s="194"/>
      <c r="L76" s="194"/>
      <c r="M76" s="194"/>
      <c r="N76" s="194"/>
      <c r="O76" s="194"/>
      <c r="P76" s="194"/>
      <c r="Q76" s="195"/>
      <c r="R76" s="194"/>
      <c r="S76" s="194"/>
      <c r="T76" s="194"/>
      <c r="U76" s="194"/>
      <c r="V76" s="196"/>
    </row>
    <row r="77" spans="1:22" s="30" customFormat="1" ht="18" customHeight="1" thickBot="1" x14ac:dyDescent="0.3">
      <c r="A77" s="46" t="s">
        <v>95</v>
      </c>
      <c r="B77" s="47"/>
      <c r="C77" s="47"/>
      <c r="D77" s="47"/>
      <c r="E77" s="48"/>
      <c r="F77" s="91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3"/>
    </row>
    <row r="78" spans="1:22" s="30" customFormat="1" ht="30" x14ac:dyDescent="0.25">
      <c r="A78" s="50">
        <v>1</v>
      </c>
      <c r="B78" s="197" t="s">
        <v>96</v>
      </c>
      <c r="C78" s="52" t="s">
        <v>38</v>
      </c>
      <c r="D78" s="199" t="s">
        <v>95</v>
      </c>
      <c r="E78" s="198" t="s">
        <v>97</v>
      </c>
      <c r="F78" s="119" t="s">
        <v>36</v>
      </c>
      <c r="G78" s="140">
        <v>44440</v>
      </c>
      <c r="H78" s="140">
        <v>44621</v>
      </c>
      <c r="I78" s="121">
        <v>40000</v>
      </c>
      <c r="J78" s="122">
        <v>442.65</v>
      </c>
      <c r="K78" s="122">
        <v>25</v>
      </c>
      <c r="L78" s="123">
        <f>+I78*2.87%</f>
        <v>1148</v>
      </c>
      <c r="M78" s="123">
        <f>+I78*7.1%</f>
        <v>2839.9999999999995</v>
      </c>
      <c r="N78" s="123">
        <f>+I78*1.15%</f>
        <v>460</v>
      </c>
      <c r="O78" s="123">
        <f>+I78*3.04%</f>
        <v>1216</v>
      </c>
      <c r="P78" s="123">
        <f>+I78*7.09%</f>
        <v>2836</v>
      </c>
      <c r="Q78" s="124">
        <v>0</v>
      </c>
      <c r="R78" s="123">
        <f>SUM(K78:P78)</f>
        <v>8525</v>
      </c>
      <c r="S78" s="123">
        <f>+J78+K78+L78+O78+Q78</f>
        <v>2831.65</v>
      </c>
      <c r="T78" s="123">
        <f>+M78+N78+P78</f>
        <v>6136</v>
      </c>
      <c r="U78" s="125">
        <f>+I78-S78</f>
        <v>37168.35</v>
      </c>
      <c r="V78" s="126">
        <v>112</v>
      </c>
    </row>
    <row r="79" spans="1:22" s="30" customFormat="1" ht="36" customHeight="1" thickBot="1" x14ac:dyDescent="0.3">
      <c r="A79" s="78">
        <v>2</v>
      </c>
      <c r="B79" s="201" t="s">
        <v>98</v>
      </c>
      <c r="C79" s="80" t="s">
        <v>99</v>
      </c>
      <c r="D79" s="202" t="s">
        <v>95</v>
      </c>
      <c r="E79" s="170" t="s">
        <v>97</v>
      </c>
      <c r="F79" s="110" t="s">
        <v>36</v>
      </c>
      <c r="G79" s="203">
        <v>44440</v>
      </c>
      <c r="H79" s="203">
        <v>44621</v>
      </c>
      <c r="I79" s="115">
        <v>50000</v>
      </c>
      <c r="J79" s="129">
        <v>1854</v>
      </c>
      <c r="K79" s="113">
        <v>25</v>
      </c>
      <c r="L79" s="114">
        <f>+I79*2.87%</f>
        <v>1435</v>
      </c>
      <c r="M79" s="114">
        <f>+I79*7.1%</f>
        <v>3549.9999999999995</v>
      </c>
      <c r="N79" s="113">
        <f>I79*1.15%</f>
        <v>575</v>
      </c>
      <c r="O79" s="114">
        <f>+I79*3.04%</f>
        <v>1520</v>
      </c>
      <c r="P79" s="114">
        <f>+I79*7.09%</f>
        <v>3545.0000000000005</v>
      </c>
      <c r="Q79" s="130">
        <v>0</v>
      </c>
      <c r="R79" s="114">
        <f>SUM(K79:P79)</f>
        <v>10650</v>
      </c>
      <c r="S79" s="114">
        <f>+J79+K79+L79+O79+Q79</f>
        <v>4834</v>
      </c>
      <c r="T79" s="114">
        <f>+M79+N79+P79</f>
        <v>7670</v>
      </c>
      <c r="U79" s="116">
        <f>+I79-S79</f>
        <v>45166</v>
      </c>
      <c r="V79" s="117">
        <v>112</v>
      </c>
    </row>
    <row r="80" spans="1:22" s="30" customFormat="1" ht="18" customHeight="1" thickBot="1" x14ac:dyDescent="0.3">
      <c r="A80" s="85"/>
      <c r="B80" s="131"/>
      <c r="C80" s="131"/>
      <c r="D80" s="131"/>
      <c r="E80" s="131"/>
      <c r="F80" s="131"/>
      <c r="G80" s="131"/>
      <c r="H80" s="132"/>
      <c r="I80" s="190">
        <f>SUM(I78:I79)</f>
        <v>90000</v>
      </c>
      <c r="J80" s="204">
        <f>SUM(J78:J79)</f>
        <v>2296.65</v>
      </c>
      <c r="K80" s="204">
        <f t="shared" ref="K80:U80" si="25">SUM(K78:K79)</f>
        <v>50</v>
      </c>
      <c r="L80" s="204">
        <f t="shared" si="25"/>
        <v>2583</v>
      </c>
      <c r="M80" s="204">
        <f t="shared" si="25"/>
        <v>6389.9999999999991</v>
      </c>
      <c r="N80" s="204">
        <f t="shared" si="25"/>
        <v>1035</v>
      </c>
      <c r="O80" s="204">
        <f t="shared" si="25"/>
        <v>2736</v>
      </c>
      <c r="P80" s="204">
        <f t="shared" si="25"/>
        <v>6381</v>
      </c>
      <c r="Q80" s="204">
        <f t="shared" si="25"/>
        <v>0</v>
      </c>
      <c r="R80" s="204">
        <f t="shared" si="25"/>
        <v>19175</v>
      </c>
      <c r="S80" s="204">
        <f t="shared" si="25"/>
        <v>7665.65</v>
      </c>
      <c r="T80" s="204">
        <f t="shared" si="25"/>
        <v>13806</v>
      </c>
      <c r="U80" s="204">
        <f t="shared" si="25"/>
        <v>82334.350000000006</v>
      </c>
      <c r="V80" s="105"/>
    </row>
    <row r="81" spans="1:22" s="30" customFormat="1" ht="9.9499999999999993" customHeight="1" thickBot="1" x14ac:dyDescent="0.3">
      <c r="A81" s="192"/>
      <c r="B81" s="193"/>
      <c r="C81" s="193"/>
      <c r="D81" s="193"/>
      <c r="E81" s="193"/>
      <c r="F81" s="193"/>
      <c r="G81" s="193"/>
      <c r="H81" s="193"/>
      <c r="I81" s="194"/>
      <c r="J81" s="194"/>
      <c r="K81" s="194"/>
      <c r="L81" s="194"/>
      <c r="M81" s="194"/>
      <c r="N81" s="194"/>
      <c r="O81" s="194"/>
      <c r="P81" s="194"/>
      <c r="Q81" s="195"/>
      <c r="R81" s="194"/>
      <c r="S81" s="194"/>
      <c r="T81" s="194"/>
      <c r="U81" s="194"/>
      <c r="V81" s="196"/>
    </row>
    <row r="82" spans="1:22" s="30" customFormat="1" ht="18" customHeight="1" thickBot="1" x14ac:dyDescent="0.3">
      <c r="A82" s="91" t="s">
        <v>100</v>
      </c>
      <c r="B82" s="92"/>
      <c r="C82" s="92"/>
      <c r="D82" s="92"/>
      <c r="E82" s="93"/>
      <c r="F82" s="91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3"/>
    </row>
    <row r="83" spans="1:22" s="30" customFormat="1" ht="18" customHeight="1" x14ac:dyDescent="0.25">
      <c r="A83" s="50">
        <v>1</v>
      </c>
      <c r="B83" s="197" t="s">
        <v>101</v>
      </c>
      <c r="C83" s="198" t="s">
        <v>38</v>
      </c>
      <c r="D83" s="198" t="s">
        <v>100</v>
      </c>
      <c r="E83" s="198" t="s">
        <v>102</v>
      </c>
      <c r="F83" s="163" t="s">
        <v>36</v>
      </c>
      <c r="G83" s="140">
        <v>44440</v>
      </c>
      <c r="H83" s="140">
        <v>44621</v>
      </c>
      <c r="I83" s="164">
        <v>100000</v>
      </c>
      <c r="J83" s="59">
        <v>12105.37</v>
      </c>
      <c r="K83" s="57">
        <v>25</v>
      </c>
      <c r="L83" s="59">
        <f>+I83*2.87%</f>
        <v>2870</v>
      </c>
      <c r="M83" s="59">
        <f>+I83*7.1%</f>
        <v>7099.9999999999991</v>
      </c>
      <c r="N83" s="57">
        <v>717.6</v>
      </c>
      <c r="O83" s="59">
        <f>+I83*3.04%</f>
        <v>3040</v>
      </c>
      <c r="P83" s="59">
        <f>+I83*7.09%</f>
        <v>7090.0000000000009</v>
      </c>
      <c r="Q83" s="165">
        <v>0</v>
      </c>
      <c r="R83" s="59">
        <f>SUM(L83:P83)</f>
        <v>20817.600000000002</v>
      </c>
      <c r="S83" s="59">
        <f>+J83+K83+L83+O83+Q83</f>
        <v>18040.370000000003</v>
      </c>
      <c r="T83" s="59">
        <f>+M83+N83+P83</f>
        <v>14907.6</v>
      </c>
      <c r="U83" s="166">
        <f>+I83-S83</f>
        <v>81959.63</v>
      </c>
      <c r="V83" s="63">
        <v>112</v>
      </c>
    </row>
    <row r="84" spans="1:22" s="30" customFormat="1" ht="36" customHeight="1" thickBot="1" x14ac:dyDescent="0.3">
      <c r="A84" s="108">
        <v>2</v>
      </c>
      <c r="B84" s="205" t="s">
        <v>103</v>
      </c>
      <c r="C84" s="170" t="s">
        <v>38</v>
      </c>
      <c r="D84" s="170" t="s">
        <v>100</v>
      </c>
      <c r="E84" s="206" t="s">
        <v>104</v>
      </c>
      <c r="F84" s="110" t="s">
        <v>36</v>
      </c>
      <c r="G84" s="111">
        <v>44470</v>
      </c>
      <c r="H84" s="111">
        <v>44652</v>
      </c>
      <c r="I84" s="115">
        <v>60000</v>
      </c>
      <c r="J84" s="113">
        <v>3486.68</v>
      </c>
      <c r="K84" s="113">
        <v>25</v>
      </c>
      <c r="L84" s="114">
        <f>+I84*2.87%</f>
        <v>1722</v>
      </c>
      <c r="M84" s="114">
        <f>+I84*7.1%</f>
        <v>4260</v>
      </c>
      <c r="N84" s="71">
        <f>+I84*1.15%</f>
        <v>690</v>
      </c>
      <c r="O84" s="114">
        <f>+I84*3.04%</f>
        <v>1824</v>
      </c>
      <c r="P84" s="114">
        <f>+I84*7.09%</f>
        <v>4254</v>
      </c>
      <c r="Q84" s="130">
        <v>0</v>
      </c>
      <c r="R84" s="114">
        <f>SUM(K84:P84)</f>
        <v>12775</v>
      </c>
      <c r="S84" s="114">
        <f>+J84+K84+L84+O84+Q84</f>
        <v>7057.68</v>
      </c>
      <c r="T84" s="114">
        <f>+M84+N84+P84</f>
        <v>9204</v>
      </c>
      <c r="U84" s="116">
        <f>+I84-S84</f>
        <v>52942.32</v>
      </c>
      <c r="V84" s="117">
        <v>112</v>
      </c>
    </row>
    <row r="85" spans="1:22" s="30" customFormat="1" ht="18" customHeight="1" thickBot="1" x14ac:dyDescent="0.3">
      <c r="A85" s="106"/>
      <c r="B85" s="86"/>
      <c r="C85" s="86"/>
      <c r="D85" s="86"/>
      <c r="E85" s="86"/>
      <c r="F85" s="86"/>
      <c r="G85" s="86"/>
      <c r="H85" s="87"/>
      <c r="I85" s="190">
        <f>SUM(I83:I84)</f>
        <v>160000</v>
      </c>
      <c r="J85" s="190">
        <f>SUM(J83:J84)</f>
        <v>15592.050000000001</v>
      </c>
      <c r="K85" s="190">
        <f>SUM(K83:K84)</f>
        <v>50</v>
      </c>
      <c r="L85" s="190">
        <f>SUM(L83:L84)</f>
        <v>4592</v>
      </c>
      <c r="M85" s="190">
        <f t="shared" ref="M85:U85" si="26">SUM(M83:M84)</f>
        <v>11360</v>
      </c>
      <c r="N85" s="190">
        <f t="shared" si="26"/>
        <v>1407.6</v>
      </c>
      <c r="O85" s="190">
        <f>SUM(O83:O84)</f>
        <v>4864</v>
      </c>
      <c r="P85" s="190">
        <f t="shared" si="26"/>
        <v>11344</v>
      </c>
      <c r="Q85" s="207">
        <f t="shared" si="26"/>
        <v>0</v>
      </c>
      <c r="R85" s="190">
        <f t="shared" si="26"/>
        <v>33592.600000000006</v>
      </c>
      <c r="S85" s="190">
        <f t="shared" si="26"/>
        <v>25098.050000000003</v>
      </c>
      <c r="T85" s="190">
        <f t="shared" si="26"/>
        <v>24111.599999999999</v>
      </c>
      <c r="U85" s="190">
        <f t="shared" si="26"/>
        <v>134901.95000000001</v>
      </c>
      <c r="V85" s="191"/>
    </row>
    <row r="86" spans="1:22" s="30" customFormat="1" ht="9.9499999999999993" customHeight="1" thickBot="1" x14ac:dyDescent="0.3">
      <c r="A86" s="192"/>
      <c r="B86" s="193"/>
      <c r="C86" s="193"/>
      <c r="D86" s="193"/>
      <c r="E86" s="193"/>
      <c r="F86" s="193"/>
      <c r="G86" s="193"/>
      <c r="H86" s="193"/>
      <c r="I86" s="194"/>
      <c r="J86" s="194"/>
      <c r="K86" s="194"/>
      <c r="L86" s="194"/>
      <c r="M86" s="194"/>
      <c r="N86" s="194"/>
      <c r="O86" s="194"/>
      <c r="P86" s="194"/>
      <c r="Q86" s="195"/>
      <c r="R86" s="194"/>
      <c r="S86" s="194"/>
      <c r="T86" s="194"/>
      <c r="U86" s="194"/>
      <c r="V86" s="196"/>
    </row>
    <row r="87" spans="1:22" s="30" customFormat="1" ht="18" customHeight="1" thickBot="1" x14ac:dyDescent="0.3">
      <c r="A87" s="46" t="s">
        <v>105</v>
      </c>
      <c r="B87" s="92"/>
      <c r="C87" s="92"/>
      <c r="D87" s="92"/>
      <c r="E87" s="93"/>
      <c r="F87" s="91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3"/>
    </row>
    <row r="88" spans="1:22" s="30" customFormat="1" ht="18" customHeight="1" x14ac:dyDescent="0.25">
      <c r="A88" s="208">
        <v>1</v>
      </c>
      <c r="B88" s="209" t="s">
        <v>106</v>
      </c>
      <c r="C88" s="199" t="s">
        <v>34</v>
      </c>
      <c r="D88" s="199" t="s">
        <v>105</v>
      </c>
      <c r="E88" s="198" t="s">
        <v>71</v>
      </c>
      <c r="F88" s="163" t="s">
        <v>36</v>
      </c>
      <c r="G88" s="69">
        <v>44440</v>
      </c>
      <c r="H88" s="69">
        <v>44621</v>
      </c>
      <c r="I88" s="57">
        <v>100000</v>
      </c>
      <c r="J88" s="59">
        <v>11510.31</v>
      </c>
      <c r="K88" s="57">
        <v>25</v>
      </c>
      <c r="L88" s="59">
        <f t="shared" ref="L88:L99" si="27">+I88*2.87%</f>
        <v>2870</v>
      </c>
      <c r="M88" s="59">
        <f t="shared" ref="M88:M99" si="28">+I88*7.1%</f>
        <v>7099.9999999999991</v>
      </c>
      <c r="N88" s="57">
        <v>717.6</v>
      </c>
      <c r="O88" s="59">
        <f>+I88*3.04%</f>
        <v>3040</v>
      </c>
      <c r="P88" s="59">
        <f t="shared" ref="P88:P99" si="29">+I88*7.09%</f>
        <v>7090.0000000000009</v>
      </c>
      <c r="Q88" s="210">
        <v>2380.2399999999998</v>
      </c>
      <c r="R88" s="59">
        <f>SUM(L88:P88)</f>
        <v>20817.600000000002</v>
      </c>
      <c r="S88" s="59">
        <f t="shared" ref="S88:S99" si="30">+J88+K88+L88+O88+Q88</f>
        <v>19825.549999999996</v>
      </c>
      <c r="T88" s="59">
        <f t="shared" ref="T88:T99" si="31">+M88+N88+P88</f>
        <v>14907.6</v>
      </c>
      <c r="U88" s="166">
        <f t="shared" ref="U88:U99" si="32">+I88-S88</f>
        <v>80174.450000000012</v>
      </c>
      <c r="V88" s="63">
        <v>112</v>
      </c>
    </row>
    <row r="89" spans="1:22" s="30" customFormat="1" ht="18" customHeight="1" x14ac:dyDescent="0.25">
      <c r="A89" s="211">
        <v>2</v>
      </c>
      <c r="B89" s="212" t="s">
        <v>107</v>
      </c>
      <c r="C89" s="213" t="s">
        <v>38</v>
      </c>
      <c r="D89" s="213" t="s">
        <v>105</v>
      </c>
      <c r="E89" s="182" t="s">
        <v>108</v>
      </c>
      <c r="F89" s="178" t="s">
        <v>36</v>
      </c>
      <c r="G89" s="69">
        <v>44440</v>
      </c>
      <c r="H89" s="69">
        <v>44621</v>
      </c>
      <c r="I89" s="142">
        <v>40000</v>
      </c>
      <c r="J89" s="142">
        <v>442.65</v>
      </c>
      <c r="K89" s="142">
        <v>25</v>
      </c>
      <c r="L89" s="71">
        <f t="shared" si="27"/>
        <v>1148</v>
      </c>
      <c r="M89" s="71">
        <f t="shared" si="28"/>
        <v>2839.9999999999995</v>
      </c>
      <c r="N89" s="71">
        <f t="shared" ref="N89:N99" si="33">+I89*1.15%</f>
        <v>460</v>
      </c>
      <c r="O89" s="71">
        <f t="shared" ref="O89:O99" si="34">+I89*3.04%</f>
        <v>1216</v>
      </c>
      <c r="P89" s="71">
        <f t="shared" si="29"/>
        <v>2836</v>
      </c>
      <c r="Q89" s="143">
        <v>0</v>
      </c>
      <c r="R89" s="71">
        <f t="shared" ref="R89:R99" si="35">SUM(K89:P89)</f>
        <v>8525</v>
      </c>
      <c r="S89" s="71">
        <f t="shared" si="30"/>
        <v>2831.65</v>
      </c>
      <c r="T89" s="71">
        <f t="shared" si="31"/>
        <v>6136</v>
      </c>
      <c r="U89" s="144">
        <f t="shared" si="32"/>
        <v>37168.35</v>
      </c>
      <c r="V89" s="75">
        <v>112</v>
      </c>
    </row>
    <row r="90" spans="1:22" s="30" customFormat="1" ht="18" customHeight="1" x14ac:dyDescent="0.25">
      <c r="A90" s="211">
        <v>3</v>
      </c>
      <c r="B90" s="212" t="s">
        <v>109</v>
      </c>
      <c r="C90" s="213" t="s">
        <v>34</v>
      </c>
      <c r="D90" s="213" t="s">
        <v>105</v>
      </c>
      <c r="E90" s="182" t="s">
        <v>110</v>
      </c>
      <c r="F90" s="178" t="s">
        <v>36</v>
      </c>
      <c r="G90" s="69">
        <v>44440</v>
      </c>
      <c r="H90" s="69">
        <v>44621</v>
      </c>
      <c r="I90" s="142">
        <v>60000</v>
      </c>
      <c r="J90" s="142">
        <v>3486.68</v>
      </c>
      <c r="K90" s="142">
        <v>25</v>
      </c>
      <c r="L90" s="71">
        <f t="shared" si="27"/>
        <v>1722</v>
      </c>
      <c r="M90" s="71">
        <f t="shared" si="28"/>
        <v>4260</v>
      </c>
      <c r="N90" s="71">
        <f t="shared" si="33"/>
        <v>690</v>
      </c>
      <c r="O90" s="71">
        <f t="shared" si="34"/>
        <v>1824</v>
      </c>
      <c r="P90" s="71">
        <f t="shared" si="29"/>
        <v>4254</v>
      </c>
      <c r="Q90" s="143">
        <v>0</v>
      </c>
      <c r="R90" s="71">
        <f t="shared" si="35"/>
        <v>12775</v>
      </c>
      <c r="S90" s="71">
        <f t="shared" si="30"/>
        <v>7057.68</v>
      </c>
      <c r="T90" s="71">
        <f t="shared" si="31"/>
        <v>9204</v>
      </c>
      <c r="U90" s="144">
        <f t="shared" si="32"/>
        <v>52942.32</v>
      </c>
      <c r="V90" s="75">
        <v>112</v>
      </c>
    </row>
    <row r="91" spans="1:22" s="30" customFormat="1" ht="18" customHeight="1" x14ac:dyDescent="0.25">
      <c r="A91" s="211">
        <v>4</v>
      </c>
      <c r="B91" s="212" t="s">
        <v>111</v>
      </c>
      <c r="C91" s="213" t="s">
        <v>38</v>
      </c>
      <c r="D91" s="213" t="s">
        <v>105</v>
      </c>
      <c r="E91" s="182" t="s">
        <v>112</v>
      </c>
      <c r="F91" s="178" t="s">
        <v>36</v>
      </c>
      <c r="G91" s="69">
        <v>44440</v>
      </c>
      <c r="H91" s="69">
        <v>44621</v>
      </c>
      <c r="I91" s="142">
        <v>35000</v>
      </c>
      <c r="J91" s="142">
        <v>0</v>
      </c>
      <c r="K91" s="142">
        <v>25</v>
      </c>
      <c r="L91" s="71">
        <f t="shared" si="27"/>
        <v>1004.5</v>
      </c>
      <c r="M91" s="71">
        <f t="shared" si="28"/>
        <v>2485</v>
      </c>
      <c r="N91" s="71">
        <f t="shared" si="33"/>
        <v>402.5</v>
      </c>
      <c r="O91" s="71">
        <f t="shared" si="34"/>
        <v>1064</v>
      </c>
      <c r="P91" s="71">
        <f t="shared" si="29"/>
        <v>2481.5</v>
      </c>
      <c r="Q91" s="143">
        <v>0</v>
      </c>
      <c r="R91" s="71">
        <f t="shared" si="35"/>
        <v>7462.5</v>
      </c>
      <c r="S91" s="71">
        <f t="shared" si="30"/>
        <v>2093.5</v>
      </c>
      <c r="T91" s="71">
        <f t="shared" si="31"/>
        <v>5369</v>
      </c>
      <c r="U91" s="144">
        <f t="shared" si="32"/>
        <v>32906.5</v>
      </c>
      <c r="V91" s="75">
        <v>112</v>
      </c>
    </row>
    <row r="92" spans="1:22" s="30" customFormat="1" ht="18" customHeight="1" x14ac:dyDescent="0.25">
      <c r="A92" s="211">
        <v>5</v>
      </c>
      <c r="B92" s="212" t="s">
        <v>113</v>
      </c>
      <c r="C92" s="213" t="s">
        <v>38</v>
      </c>
      <c r="D92" s="213" t="s">
        <v>105</v>
      </c>
      <c r="E92" s="182" t="s">
        <v>114</v>
      </c>
      <c r="F92" s="178" t="s">
        <v>36</v>
      </c>
      <c r="G92" s="111">
        <v>44470</v>
      </c>
      <c r="H92" s="111">
        <v>44652</v>
      </c>
      <c r="I92" s="142">
        <v>30000</v>
      </c>
      <c r="J92" s="142">
        <v>0</v>
      </c>
      <c r="K92" s="71">
        <v>25</v>
      </c>
      <c r="L92" s="71">
        <f t="shared" si="27"/>
        <v>861</v>
      </c>
      <c r="M92" s="71">
        <f t="shared" si="28"/>
        <v>2130</v>
      </c>
      <c r="N92" s="71">
        <f t="shared" si="33"/>
        <v>345</v>
      </c>
      <c r="O92" s="71">
        <f t="shared" si="34"/>
        <v>912</v>
      </c>
      <c r="P92" s="71">
        <f t="shared" si="29"/>
        <v>2127</v>
      </c>
      <c r="Q92" s="147">
        <v>0</v>
      </c>
      <c r="R92" s="71">
        <f t="shared" si="35"/>
        <v>6400</v>
      </c>
      <c r="S92" s="71">
        <f t="shared" si="30"/>
        <v>1798</v>
      </c>
      <c r="T92" s="71">
        <f t="shared" si="31"/>
        <v>4602</v>
      </c>
      <c r="U92" s="144">
        <f t="shared" si="32"/>
        <v>28202</v>
      </c>
      <c r="V92" s="75">
        <v>112</v>
      </c>
    </row>
    <row r="93" spans="1:22" s="30" customFormat="1" ht="18" customHeight="1" x14ac:dyDescent="0.25">
      <c r="A93" s="211">
        <v>6</v>
      </c>
      <c r="B93" s="212" t="s">
        <v>115</v>
      </c>
      <c r="C93" s="213" t="s">
        <v>38</v>
      </c>
      <c r="D93" s="213" t="s">
        <v>105</v>
      </c>
      <c r="E93" s="182" t="s">
        <v>116</v>
      </c>
      <c r="F93" s="178" t="s">
        <v>36</v>
      </c>
      <c r="G93" s="111">
        <v>44470</v>
      </c>
      <c r="H93" s="111">
        <v>44652</v>
      </c>
      <c r="I93" s="142">
        <v>35000</v>
      </c>
      <c r="J93" s="142">
        <v>0</v>
      </c>
      <c r="K93" s="142">
        <v>25</v>
      </c>
      <c r="L93" s="71">
        <f t="shared" si="27"/>
        <v>1004.5</v>
      </c>
      <c r="M93" s="71">
        <f t="shared" si="28"/>
        <v>2485</v>
      </c>
      <c r="N93" s="71">
        <f t="shared" si="33"/>
        <v>402.5</v>
      </c>
      <c r="O93" s="71">
        <f t="shared" si="34"/>
        <v>1064</v>
      </c>
      <c r="P93" s="71">
        <f t="shared" si="29"/>
        <v>2481.5</v>
      </c>
      <c r="Q93" s="143">
        <v>0</v>
      </c>
      <c r="R93" s="71">
        <f>SUM(K93:P93)</f>
        <v>7462.5</v>
      </c>
      <c r="S93" s="71">
        <f>+J93+K93+L93+O93+Q93</f>
        <v>2093.5</v>
      </c>
      <c r="T93" s="71">
        <f>+M93+N93+P93</f>
        <v>5369</v>
      </c>
      <c r="U93" s="144">
        <f>+I93-S93</f>
        <v>32906.5</v>
      </c>
      <c r="V93" s="75">
        <v>112</v>
      </c>
    </row>
    <row r="94" spans="1:22" s="30" customFormat="1" ht="18" customHeight="1" x14ac:dyDescent="0.25">
      <c r="A94" s="211">
        <v>7</v>
      </c>
      <c r="B94" s="212" t="s">
        <v>117</v>
      </c>
      <c r="C94" s="213" t="s">
        <v>38</v>
      </c>
      <c r="D94" s="213" t="s">
        <v>105</v>
      </c>
      <c r="E94" s="182" t="s">
        <v>112</v>
      </c>
      <c r="F94" s="178" t="s">
        <v>36</v>
      </c>
      <c r="G94" s="111">
        <v>44317</v>
      </c>
      <c r="H94" s="111">
        <v>44501</v>
      </c>
      <c r="I94" s="142">
        <v>35000</v>
      </c>
      <c r="J94" s="142">
        <v>0</v>
      </c>
      <c r="K94" s="142">
        <v>25</v>
      </c>
      <c r="L94" s="71">
        <f t="shared" si="27"/>
        <v>1004.5</v>
      </c>
      <c r="M94" s="71">
        <f t="shared" si="28"/>
        <v>2485</v>
      </c>
      <c r="N94" s="71">
        <f t="shared" si="33"/>
        <v>402.5</v>
      </c>
      <c r="O94" s="71">
        <f t="shared" si="34"/>
        <v>1064</v>
      </c>
      <c r="P94" s="71">
        <f t="shared" si="29"/>
        <v>2481.5</v>
      </c>
      <c r="Q94" s="143">
        <v>0</v>
      </c>
      <c r="R94" s="71">
        <f t="shared" si="35"/>
        <v>7462.5</v>
      </c>
      <c r="S94" s="71">
        <f t="shared" si="30"/>
        <v>2093.5</v>
      </c>
      <c r="T94" s="71">
        <f t="shared" si="31"/>
        <v>5369</v>
      </c>
      <c r="U94" s="144">
        <f t="shared" si="32"/>
        <v>32906.5</v>
      </c>
      <c r="V94" s="75">
        <v>112</v>
      </c>
    </row>
    <row r="95" spans="1:22" s="30" customFormat="1" ht="18" customHeight="1" thickBot="1" x14ac:dyDescent="0.3">
      <c r="A95" s="214">
        <v>8</v>
      </c>
      <c r="B95" s="215" t="s">
        <v>118</v>
      </c>
      <c r="C95" s="202" t="s">
        <v>34</v>
      </c>
      <c r="D95" s="202" t="s">
        <v>105</v>
      </c>
      <c r="E95" s="170" t="s">
        <v>119</v>
      </c>
      <c r="F95" s="110" t="s">
        <v>36</v>
      </c>
      <c r="G95" s="99">
        <v>44317</v>
      </c>
      <c r="H95" s="99">
        <v>44501</v>
      </c>
      <c r="I95" s="113">
        <v>60000</v>
      </c>
      <c r="J95" s="113">
        <v>3486.68</v>
      </c>
      <c r="K95" s="113">
        <v>25</v>
      </c>
      <c r="L95" s="114">
        <f>+I95*2.87%</f>
        <v>1722</v>
      </c>
      <c r="M95" s="114">
        <f>+I95*7.1%</f>
        <v>4260</v>
      </c>
      <c r="N95" s="114">
        <f>+I95*1.15%</f>
        <v>690</v>
      </c>
      <c r="O95" s="114">
        <f>+I95*3.04%</f>
        <v>1824</v>
      </c>
      <c r="P95" s="114">
        <f>+I95*7.09%</f>
        <v>4254</v>
      </c>
      <c r="Q95" s="130">
        <v>0</v>
      </c>
      <c r="R95" s="114">
        <f>SUM(K95:P95)</f>
        <v>12775</v>
      </c>
      <c r="S95" s="114">
        <f>+J95+K95+L95+O95+Q95</f>
        <v>7057.68</v>
      </c>
      <c r="T95" s="114">
        <f>+M95+N95+P95</f>
        <v>9204</v>
      </c>
      <c r="U95" s="116">
        <f>+I95-S95</f>
        <v>52942.32</v>
      </c>
      <c r="V95" s="117">
        <v>112</v>
      </c>
    </row>
    <row r="96" spans="1:22" s="30" customFormat="1" ht="18" customHeight="1" thickBot="1" x14ac:dyDescent="0.3">
      <c r="A96" s="85"/>
      <c r="B96" s="86"/>
      <c r="C96" s="86"/>
      <c r="D96" s="86"/>
      <c r="E96" s="86"/>
      <c r="F96" s="86"/>
      <c r="G96" s="86"/>
      <c r="H96" s="87"/>
      <c r="I96" s="89">
        <f>SUM(I88:I95)</f>
        <v>395000</v>
      </c>
      <c r="J96" s="89">
        <f>SUM(J88:J95)</f>
        <v>18926.32</v>
      </c>
      <c r="K96" s="89">
        <f t="shared" ref="K96:U96" si="36">SUM(K88:K95)</f>
        <v>200</v>
      </c>
      <c r="L96" s="89">
        <f t="shared" si="36"/>
        <v>11336.5</v>
      </c>
      <c r="M96" s="89">
        <f t="shared" si="36"/>
        <v>28045</v>
      </c>
      <c r="N96" s="89">
        <f t="shared" si="36"/>
        <v>4110.1000000000004</v>
      </c>
      <c r="O96" s="89">
        <f t="shared" si="36"/>
        <v>12008</v>
      </c>
      <c r="P96" s="89">
        <f t="shared" si="36"/>
        <v>28005.5</v>
      </c>
      <c r="Q96" s="89">
        <f t="shared" si="36"/>
        <v>2380.2399999999998</v>
      </c>
      <c r="R96" s="89">
        <f t="shared" si="36"/>
        <v>83680.100000000006</v>
      </c>
      <c r="S96" s="89">
        <f t="shared" si="36"/>
        <v>44851.06</v>
      </c>
      <c r="T96" s="89">
        <f t="shared" si="36"/>
        <v>60160.6</v>
      </c>
      <c r="U96" s="89">
        <f t="shared" si="36"/>
        <v>350148.94</v>
      </c>
      <c r="V96" s="90"/>
    </row>
    <row r="97" spans="1:22" s="30" customFormat="1" ht="9.9499999999999993" customHeight="1" thickBot="1" x14ac:dyDescent="0.3">
      <c r="A97" s="216"/>
      <c r="B97" s="217"/>
      <c r="C97" s="218"/>
      <c r="D97" s="218"/>
      <c r="E97" s="219"/>
      <c r="F97" s="152"/>
      <c r="G97" s="153"/>
      <c r="H97" s="153"/>
      <c r="I97" s="154"/>
      <c r="J97" s="154"/>
      <c r="K97" s="154"/>
      <c r="L97" s="155"/>
      <c r="M97" s="155"/>
      <c r="N97" s="155"/>
      <c r="O97" s="155"/>
      <c r="P97" s="155"/>
      <c r="Q97" s="156"/>
      <c r="R97" s="155"/>
      <c r="S97" s="155"/>
      <c r="T97" s="155"/>
      <c r="U97" s="157"/>
      <c r="V97" s="44"/>
    </row>
    <row r="98" spans="1:22" s="30" customFormat="1" ht="18" customHeight="1" thickBot="1" x14ac:dyDescent="0.3">
      <c r="A98" s="91" t="s">
        <v>120</v>
      </c>
      <c r="B98" s="92"/>
      <c r="C98" s="92"/>
      <c r="D98" s="92"/>
      <c r="E98" s="93"/>
      <c r="F98" s="91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3"/>
    </row>
    <row r="99" spans="1:22" s="223" customFormat="1" ht="32.1" customHeight="1" thickBot="1" x14ac:dyDescent="0.3">
      <c r="A99" s="64">
        <v>1</v>
      </c>
      <c r="B99" s="220" t="s">
        <v>121</v>
      </c>
      <c r="C99" s="182" t="s">
        <v>34</v>
      </c>
      <c r="D99" s="182" t="s">
        <v>120</v>
      </c>
      <c r="E99" s="198" t="s">
        <v>71</v>
      </c>
      <c r="F99" s="178" t="s">
        <v>36</v>
      </c>
      <c r="G99" s="111">
        <v>44484</v>
      </c>
      <c r="H99" s="111">
        <v>44666</v>
      </c>
      <c r="I99" s="221">
        <v>60000</v>
      </c>
      <c r="J99" s="221">
        <v>3486.68</v>
      </c>
      <c r="K99" s="221">
        <v>25</v>
      </c>
      <c r="L99" s="221">
        <f t="shared" si="27"/>
        <v>1722</v>
      </c>
      <c r="M99" s="221">
        <f t="shared" si="28"/>
        <v>4260</v>
      </c>
      <c r="N99" s="221">
        <f t="shared" si="33"/>
        <v>690</v>
      </c>
      <c r="O99" s="221">
        <f t="shared" si="34"/>
        <v>1824</v>
      </c>
      <c r="P99" s="221">
        <f t="shared" si="29"/>
        <v>4254</v>
      </c>
      <c r="Q99" s="147">
        <v>0</v>
      </c>
      <c r="R99" s="221">
        <f t="shared" si="35"/>
        <v>12775</v>
      </c>
      <c r="S99" s="221">
        <f t="shared" si="30"/>
        <v>7057.68</v>
      </c>
      <c r="T99" s="221">
        <f t="shared" si="31"/>
        <v>9204</v>
      </c>
      <c r="U99" s="222">
        <f t="shared" si="32"/>
        <v>52942.32</v>
      </c>
      <c r="V99" s="75">
        <v>112</v>
      </c>
    </row>
    <row r="100" spans="1:22" s="30" customFormat="1" ht="18" customHeight="1" thickBot="1" x14ac:dyDescent="0.3">
      <c r="A100" s="106"/>
      <c r="B100" s="86"/>
      <c r="C100" s="86"/>
      <c r="D100" s="86"/>
      <c r="E100" s="86"/>
      <c r="F100" s="86"/>
      <c r="G100" s="86"/>
      <c r="H100" s="87"/>
      <c r="I100" s="89">
        <f>SUM(I99)</f>
        <v>60000</v>
      </c>
      <c r="J100" s="89">
        <f>SUM(J99)</f>
        <v>3486.68</v>
      </c>
      <c r="K100" s="89">
        <f t="shared" ref="K100:U100" si="37">SUM(K99)</f>
        <v>25</v>
      </c>
      <c r="L100" s="89">
        <f t="shared" si="37"/>
        <v>1722</v>
      </c>
      <c r="M100" s="89">
        <f t="shared" si="37"/>
        <v>4260</v>
      </c>
      <c r="N100" s="89">
        <f t="shared" si="37"/>
        <v>690</v>
      </c>
      <c r="O100" s="89">
        <f t="shared" si="37"/>
        <v>1824</v>
      </c>
      <c r="P100" s="89">
        <f t="shared" si="37"/>
        <v>4254</v>
      </c>
      <c r="Q100" s="89">
        <f t="shared" si="37"/>
        <v>0</v>
      </c>
      <c r="R100" s="89">
        <f t="shared" si="37"/>
        <v>12775</v>
      </c>
      <c r="S100" s="89">
        <f t="shared" si="37"/>
        <v>7057.68</v>
      </c>
      <c r="T100" s="89">
        <f t="shared" si="37"/>
        <v>9204</v>
      </c>
      <c r="U100" s="89">
        <f t="shared" si="37"/>
        <v>52942.32</v>
      </c>
      <c r="V100" s="90"/>
    </row>
    <row r="101" spans="1:22" s="30" customFormat="1" ht="9.9499999999999993" customHeight="1" thickBot="1" x14ac:dyDescent="0.3">
      <c r="A101" s="192"/>
      <c r="B101" s="193"/>
      <c r="C101" s="193"/>
      <c r="D101" s="193"/>
      <c r="E101" s="193"/>
      <c r="F101" s="193"/>
      <c r="G101" s="193"/>
      <c r="H101" s="193"/>
      <c r="I101" s="194"/>
      <c r="J101" s="194"/>
      <c r="K101" s="194"/>
      <c r="L101" s="194"/>
      <c r="M101" s="194"/>
      <c r="N101" s="194"/>
      <c r="O101" s="194"/>
      <c r="P101" s="194"/>
      <c r="Q101" s="195"/>
      <c r="R101" s="194"/>
      <c r="S101" s="194"/>
      <c r="T101" s="194"/>
      <c r="U101" s="194"/>
      <c r="V101" s="196"/>
    </row>
    <row r="102" spans="1:22" ht="18" customHeight="1" thickBot="1" x14ac:dyDescent="0.3">
      <c r="A102" s="91" t="s">
        <v>122</v>
      </c>
      <c r="B102" s="92"/>
      <c r="C102" s="92"/>
      <c r="D102" s="92"/>
      <c r="E102" s="93"/>
      <c r="F102" s="91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3"/>
    </row>
    <row r="103" spans="1:22" s="8" customFormat="1" ht="32.1" customHeight="1" thickBot="1" x14ac:dyDescent="0.3">
      <c r="A103" s="224">
        <v>1</v>
      </c>
      <c r="B103" s="95" t="s">
        <v>123</v>
      </c>
      <c r="C103" s="66" t="s">
        <v>34</v>
      </c>
      <c r="D103" s="97" t="s">
        <v>122</v>
      </c>
      <c r="E103" s="96" t="s">
        <v>124</v>
      </c>
      <c r="F103" s="98" t="s">
        <v>36</v>
      </c>
      <c r="G103" s="225">
        <v>44425</v>
      </c>
      <c r="H103" s="225">
        <v>44609</v>
      </c>
      <c r="I103" s="226">
        <v>120000</v>
      </c>
      <c r="J103" s="226">
        <v>16809.87</v>
      </c>
      <c r="K103" s="226">
        <v>25</v>
      </c>
      <c r="L103" s="226">
        <f>+I103*2.87%</f>
        <v>3444</v>
      </c>
      <c r="M103" s="226">
        <f>+I103*7.1%</f>
        <v>8520</v>
      </c>
      <c r="N103" s="226">
        <v>717.6</v>
      </c>
      <c r="O103" s="226">
        <f>+I103*3.04%</f>
        <v>3648</v>
      </c>
      <c r="P103" s="226">
        <f>+I103*7.09%</f>
        <v>8508</v>
      </c>
      <c r="Q103" s="227">
        <v>0</v>
      </c>
      <c r="R103" s="226">
        <f>SUM(K103:P103)</f>
        <v>24862.6</v>
      </c>
      <c r="S103" s="226">
        <f>+J103+K103+L103+O103+Q103</f>
        <v>23926.87</v>
      </c>
      <c r="T103" s="226">
        <f>+M103+N103+P103</f>
        <v>17745.599999999999</v>
      </c>
      <c r="U103" s="228">
        <f>+I103-S103</f>
        <v>96073.13</v>
      </c>
      <c r="V103" s="117">
        <v>112</v>
      </c>
    </row>
    <row r="104" spans="1:22" s="30" customFormat="1" ht="18" customHeight="1" thickBot="1" x14ac:dyDescent="0.3">
      <c r="A104" s="106"/>
      <c r="B104" s="86"/>
      <c r="C104" s="86"/>
      <c r="D104" s="86"/>
      <c r="E104" s="86"/>
      <c r="F104" s="86"/>
      <c r="G104" s="86"/>
      <c r="H104" s="87"/>
      <c r="I104" s="89">
        <f>SUM(I103)</f>
        <v>120000</v>
      </c>
      <c r="J104" s="89">
        <f>SUM(J103)</f>
        <v>16809.87</v>
      </c>
      <c r="K104" s="89">
        <f t="shared" ref="K104:U104" si="38">SUM(K103)</f>
        <v>25</v>
      </c>
      <c r="L104" s="89">
        <f t="shared" si="38"/>
        <v>3444</v>
      </c>
      <c r="M104" s="89">
        <f t="shared" si="38"/>
        <v>8520</v>
      </c>
      <c r="N104" s="89">
        <f>SUM(N103)</f>
        <v>717.6</v>
      </c>
      <c r="O104" s="89">
        <f t="shared" si="38"/>
        <v>3648</v>
      </c>
      <c r="P104" s="89">
        <f t="shared" si="38"/>
        <v>8508</v>
      </c>
      <c r="Q104" s="89">
        <f t="shared" si="38"/>
        <v>0</v>
      </c>
      <c r="R104" s="89">
        <f t="shared" si="38"/>
        <v>24862.6</v>
      </c>
      <c r="S104" s="89">
        <f t="shared" si="38"/>
        <v>23926.87</v>
      </c>
      <c r="T104" s="89">
        <f t="shared" si="38"/>
        <v>17745.599999999999</v>
      </c>
      <c r="U104" s="89">
        <f t="shared" si="38"/>
        <v>96073.13</v>
      </c>
      <c r="V104" s="90"/>
    </row>
    <row r="105" spans="1:22" s="30" customFormat="1" ht="9.9499999999999993" customHeight="1" thickBot="1" x14ac:dyDescent="0.3">
      <c r="A105" s="42"/>
      <c r="B105" s="149"/>
      <c r="C105" s="150"/>
      <c r="D105" s="151"/>
      <c r="E105" s="151"/>
      <c r="F105" s="152"/>
      <c r="G105" s="153"/>
      <c r="H105" s="153"/>
      <c r="I105" s="154"/>
      <c r="J105" s="154"/>
      <c r="K105" s="154"/>
      <c r="L105" s="154"/>
      <c r="M105" s="154"/>
      <c r="N105" s="155"/>
      <c r="O105" s="155"/>
      <c r="P105" s="155"/>
      <c r="Q105" s="156"/>
      <c r="R105" s="155"/>
      <c r="S105" s="155"/>
      <c r="T105" s="155"/>
      <c r="U105" s="157"/>
      <c r="V105" s="44"/>
    </row>
    <row r="106" spans="1:22" s="30" customFormat="1" ht="18" customHeight="1" thickBot="1" x14ac:dyDescent="0.3">
      <c r="A106" s="91" t="s">
        <v>125</v>
      </c>
      <c r="B106" s="92"/>
      <c r="C106" s="92"/>
      <c r="D106" s="92"/>
      <c r="E106" s="93"/>
      <c r="F106" s="91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3"/>
    </row>
    <row r="107" spans="1:22" s="30" customFormat="1" ht="32.1" customHeight="1" thickBot="1" x14ac:dyDescent="0.3">
      <c r="A107" s="224">
        <v>1</v>
      </c>
      <c r="B107" s="229" t="s">
        <v>126</v>
      </c>
      <c r="C107" s="80" t="s">
        <v>38</v>
      </c>
      <c r="D107" s="230" t="s">
        <v>127</v>
      </c>
      <c r="E107" s="96" t="s">
        <v>102</v>
      </c>
      <c r="F107" s="98" t="s">
        <v>36</v>
      </c>
      <c r="G107" s="111">
        <v>44470</v>
      </c>
      <c r="H107" s="111">
        <v>44652</v>
      </c>
      <c r="I107" s="231">
        <v>100000</v>
      </c>
      <c r="J107" s="59">
        <v>12105.37</v>
      </c>
      <c r="K107" s="57">
        <v>25</v>
      </c>
      <c r="L107" s="59">
        <f>+I107*2.87%</f>
        <v>2870</v>
      </c>
      <c r="M107" s="59">
        <f>+I107*7.1%</f>
        <v>7099.9999999999991</v>
      </c>
      <c r="N107" s="57">
        <v>717.6</v>
      </c>
      <c r="O107" s="59">
        <f>+I107*3.04%</f>
        <v>3040</v>
      </c>
      <c r="P107" s="59">
        <f>+I107*7.09%</f>
        <v>7090.0000000000009</v>
      </c>
      <c r="Q107" s="210">
        <v>0</v>
      </c>
      <c r="R107" s="59">
        <f>SUM(L107:P107)</f>
        <v>20817.600000000002</v>
      </c>
      <c r="S107" s="59">
        <f>+J107+K107+L107+O107+Q107</f>
        <v>18040.370000000003</v>
      </c>
      <c r="T107" s="59">
        <f>+M107+N107+P107</f>
        <v>14907.6</v>
      </c>
      <c r="U107" s="166">
        <f>+I107-S107</f>
        <v>81959.63</v>
      </c>
      <c r="V107" s="63">
        <v>112</v>
      </c>
    </row>
    <row r="108" spans="1:22" s="30" customFormat="1" ht="18" customHeight="1" thickBot="1" x14ac:dyDescent="0.3">
      <c r="A108" s="106"/>
      <c r="B108" s="86"/>
      <c r="C108" s="86"/>
      <c r="D108" s="86"/>
      <c r="E108" s="86"/>
      <c r="F108" s="86"/>
      <c r="G108" s="86"/>
      <c r="H108" s="87"/>
      <c r="I108" s="89">
        <f>SUM(I107)</f>
        <v>100000</v>
      </c>
      <c r="J108" s="89">
        <f>SUM(J107)</f>
        <v>12105.37</v>
      </c>
      <c r="K108" s="89">
        <f t="shared" ref="K108:U108" si="39">SUM(K107)</f>
        <v>25</v>
      </c>
      <c r="L108" s="89">
        <f t="shared" si="39"/>
        <v>2870</v>
      </c>
      <c r="M108" s="89">
        <f t="shared" si="39"/>
        <v>7099.9999999999991</v>
      </c>
      <c r="N108" s="89">
        <f t="shared" si="39"/>
        <v>717.6</v>
      </c>
      <c r="O108" s="89">
        <f t="shared" si="39"/>
        <v>3040</v>
      </c>
      <c r="P108" s="89">
        <f t="shared" si="39"/>
        <v>7090.0000000000009</v>
      </c>
      <c r="Q108" s="89">
        <f t="shared" si="39"/>
        <v>0</v>
      </c>
      <c r="R108" s="89">
        <f t="shared" si="39"/>
        <v>20817.600000000002</v>
      </c>
      <c r="S108" s="89">
        <f t="shared" si="39"/>
        <v>18040.370000000003</v>
      </c>
      <c r="T108" s="89">
        <f t="shared" si="39"/>
        <v>14907.6</v>
      </c>
      <c r="U108" s="89">
        <f t="shared" si="39"/>
        <v>81959.63</v>
      </c>
      <c r="V108" s="90"/>
    </row>
    <row r="109" spans="1:22" s="30" customFormat="1" ht="9.9499999999999993" customHeight="1" thickBot="1" x14ac:dyDescent="0.3">
      <c r="A109" s="42"/>
      <c r="B109" s="149"/>
      <c r="C109" s="150"/>
      <c r="D109" s="151"/>
      <c r="E109" s="151"/>
      <c r="F109" s="152"/>
      <c r="G109" s="153"/>
      <c r="H109" s="153"/>
      <c r="I109" s="154"/>
      <c r="J109" s="154"/>
      <c r="K109" s="154"/>
      <c r="L109" s="154"/>
      <c r="M109" s="154"/>
      <c r="N109" s="155"/>
      <c r="O109" s="155"/>
      <c r="P109" s="155"/>
      <c r="Q109" s="156"/>
      <c r="R109" s="155"/>
      <c r="S109" s="155"/>
      <c r="T109" s="155"/>
      <c r="U109" s="157"/>
      <c r="V109" s="44"/>
    </row>
    <row r="110" spans="1:22" s="30" customFormat="1" ht="18" customHeight="1" thickBot="1" x14ac:dyDescent="0.3">
      <c r="A110" s="46" t="s">
        <v>128</v>
      </c>
      <c r="B110" s="92"/>
      <c r="C110" s="92"/>
      <c r="D110" s="92"/>
      <c r="E110" s="93"/>
      <c r="F110" s="91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3"/>
    </row>
    <row r="111" spans="1:22" s="30" customFormat="1" ht="35.1" customHeight="1" x14ac:dyDescent="0.25">
      <c r="A111" s="232">
        <v>1</v>
      </c>
      <c r="B111" s="233" t="s">
        <v>129</v>
      </c>
      <c r="C111" s="66" t="s">
        <v>34</v>
      </c>
      <c r="D111" s="198" t="s">
        <v>128</v>
      </c>
      <c r="E111" s="198" t="s">
        <v>130</v>
      </c>
      <c r="F111" s="198" t="s">
        <v>36</v>
      </c>
      <c r="G111" s="111">
        <v>44470</v>
      </c>
      <c r="H111" s="111">
        <v>44652</v>
      </c>
      <c r="I111" s="142">
        <v>60000</v>
      </c>
      <c r="J111" s="57">
        <v>3486.68</v>
      </c>
      <c r="K111" s="57">
        <v>25</v>
      </c>
      <c r="L111" s="234">
        <f>+I111*2.87%</f>
        <v>1722</v>
      </c>
      <c r="M111" s="234">
        <f>+I111*7.1%</f>
        <v>4260</v>
      </c>
      <c r="N111" s="221">
        <f>+I111*1.15%</f>
        <v>690</v>
      </c>
      <c r="O111" s="234">
        <f>+I111*3.04%</f>
        <v>1824</v>
      </c>
      <c r="P111" s="234">
        <f>+I111*7.09%</f>
        <v>4254</v>
      </c>
      <c r="Q111" s="165">
        <v>0</v>
      </c>
      <c r="R111" s="234">
        <f>SUM(K111:P111)</f>
        <v>12775</v>
      </c>
      <c r="S111" s="234">
        <f>+J111+K111+L111+O111+Q111</f>
        <v>7057.68</v>
      </c>
      <c r="T111" s="234">
        <f>+M111+N111+P111</f>
        <v>9204</v>
      </c>
      <c r="U111" s="235">
        <f>+I111-S111</f>
        <v>52942.32</v>
      </c>
      <c r="V111" s="63">
        <v>112</v>
      </c>
    </row>
    <row r="112" spans="1:22" s="30" customFormat="1" ht="35.1" customHeight="1" x14ac:dyDescent="0.25">
      <c r="A112" s="236">
        <v>2</v>
      </c>
      <c r="B112" s="220" t="s">
        <v>131</v>
      </c>
      <c r="C112" s="66" t="s">
        <v>132</v>
      </c>
      <c r="D112" s="182" t="s">
        <v>128</v>
      </c>
      <c r="E112" s="182" t="s">
        <v>130</v>
      </c>
      <c r="F112" s="182" t="s">
        <v>36</v>
      </c>
      <c r="G112" s="69">
        <v>44409</v>
      </c>
      <c r="H112" s="69">
        <v>44593</v>
      </c>
      <c r="I112" s="142">
        <v>45000</v>
      </c>
      <c r="J112" s="142">
        <v>1148.33</v>
      </c>
      <c r="K112" s="142">
        <v>25</v>
      </c>
      <c r="L112" s="221">
        <f>+I112*2.87%</f>
        <v>1291.5</v>
      </c>
      <c r="M112" s="221">
        <f>+I112*7.1%</f>
        <v>3194.9999999999995</v>
      </c>
      <c r="N112" s="221">
        <f>+I112*1.15%</f>
        <v>517.5</v>
      </c>
      <c r="O112" s="221">
        <f>+I112*3.04%</f>
        <v>1368</v>
      </c>
      <c r="P112" s="221">
        <f>+I112*7.09%</f>
        <v>3190.5</v>
      </c>
      <c r="Q112" s="143">
        <v>0</v>
      </c>
      <c r="R112" s="221">
        <f>SUM(K112:P112)</f>
        <v>9587.5</v>
      </c>
      <c r="S112" s="221">
        <f>+J112+K112+L112+O112+Q112</f>
        <v>3832.83</v>
      </c>
      <c r="T112" s="221">
        <f>+M112+N112+P112</f>
        <v>6903</v>
      </c>
      <c r="U112" s="222">
        <f>+I112-S112</f>
        <v>41167.17</v>
      </c>
      <c r="V112" s="126">
        <v>112</v>
      </c>
    </row>
    <row r="113" spans="1:22" s="30" customFormat="1" ht="35.1" customHeight="1" x14ac:dyDescent="0.25">
      <c r="A113" s="236">
        <v>3</v>
      </c>
      <c r="B113" s="220" t="s">
        <v>133</v>
      </c>
      <c r="C113" s="66" t="s">
        <v>34</v>
      </c>
      <c r="D113" s="182" t="s">
        <v>128</v>
      </c>
      <c r="E113" s="182" t="s">
        <v>130</v>
      </c>
      <c r="F113" s="69" t="s">
        <v>36</v>
      </c>
      <c r="G113" s="69">
        <v>44409</v>
      </c>
      <c r="H113" s="69">
        <v>44593</v>
      </c>
      <c r="I113" s="142">
        <v>50000</v>
      </c>
      <c r="J113" s="221">
        <v>1675.48</v>
      </c>
      <c r="K113" s="142">
        <v>25</v>
      </c>
      <c r="L113" s="221">
        <f>+I113*2.87%</f>
        <v>1435</v>
      </c>
      <c r="M113" s="221">
        <f>+I113*7.1%</f>
        <v>3549.9999999999995</v>
      </c>
      <c r="N113" s="221">
        <f>+I113*1.15%</f>
        <v>575</v>
      </c>
      <c r="O113" s="221">
        <f>+I113*3.04%</f>
        <v>1520</v>
      </c>
      <c r="P113" s="221">
        <f>+I113*7.09%</f>
        <v>3545.0000000000005</v>
      </c>
      <c r="Q113" s="179">
        <v>1190.1199999999999</v>
      </c>
      <c r="R113" s="221">
        <f>SUM(K113:P113)</f>
        <v>10650</v>
      </c>
      <c r="S113" s="221">
        <f>+J113+K113+L113+O113+Q113</f>
        <v>5845.5999999999995</v>
      </c>
      <c r="T113" s="221">
        <f>+M113+N113+P113</f>
        <v>7670</v>
      </c>
      <c r="U113" s="222">
        <f>+I113-S113</f>
        <v>44154.400000000001</v>
      </c>
      <c r="V113" s="75">
        <v>112</v>
      </c>
    </row>
    <row r="114" spans="1:22" s="30" customFormat="1" ht="35.1" customHeight="1" thickBot="1" x14ac:dyDescent="0.3">
      <c r="A114" s="237">
        <v>4</v>
      </c>
      <c r="B114" s="220" t="s">
        <v>134</v>
      </c>
      <c r="C114" s="238" t="s">
        <v>34</v>
      </c>
      <c r="D114" s="182" t="s">
        <v>128</v>
      </c>
      <c r="E114" s="182" t="s">
        <v>130</v>
      </c>
      <c r="F114" s="99" t="s">
        <v>36</v>
      </c>
      <c r="G114" s="69">
        <v>44409</v>
      </c>
      <c r="H114" s="69">
        <v>44593</v>
      </c>
      <c r="I114" s="142">
        <v>45000</v>
      </c>
      <c r="J114" s="142">
        <v>1148.33</v>
      </c>
      <c r="K114" s="142">
        <v>25</v>
      </c>
      <c r="L114" s="71">
        <f>+I114*2.87%</f>
        <v>1291.5</v>
      </c>
      <c r="M114" s="71">
        <f>+I114*7.1%</f>
        <v>3194.9999999999995</v>
      </c>
      <c r="N114" s="71">
        <f>+I114*1.15%</f>
        <v>517.5</v>
      </c>
      <c r="O114" s="71">
        <f>+I114*3.04%</f>
        <v>1368</v>
      </c>
      <c r="P114" s="71">
        <f>+I114*7.09%</f>
        <v>3190.5</v>
      </c>
      <c r="Q114" s="143">
        <v>0</v>
      </c>
      <c r="R114" s="71">
        <f>SUM(K114:P114)</f>
        <v>9587.5</v>
      </c>
      <c r="S114" s="71">
        <f>+J114+K114+L114+O114+Q114</f>
        <v>3832.83</v>
      </c>
      <c r="T114" s="71">
        <f>+M114+N114+P114</f>
        <v>6903</v>
      </c>
      <c r="U114" s="144">
        <f>+I114-S114</f>
        <v>41167.17</v>
      </c>
      <c r="V114" s="75">
        <v>112</v>
      </c>
    </row>
    <row r="115" spans="1:22" s="30" customFormat="1" ht="18" customHeight="1" thickBot="1" x14ac:dyDescent="0.3">
      <c r="A115" s="85"/>
      <c r="B115" s="86"/>
      <c r="C115" s="86"/>
      <c r="D115" s="86"/>
      <c r="E115" s="86"/>
      <c r="F115" s="86"/>
      <c r="G115" s="86"/>
      <c r="H115" s="87"/>
      <c r="I115" s="89">
        <f>SUM(I111:I114)</f>
        <v>200000</v>
      </c>
      <c r="J115" s="89">
        <f>SUM(J111:J114)</f>
        <v>7458.82</v>
      </c>
      <c r="K115" s="89">
        <f>SUM(K111:K114)</f>
        <v>100</v>
      </c>
      <c r="L115" s="89">
        <f t="shared" ref="L115:U115" si="40">SUM(L111:L114)</f>
        <v>5740</v>
      </c>
      <c r="M115" s="89">
        <f t="shared" si="40"/>
        <v>14200</v>
      </c>
      <c r="N115" s="89">
        <f t="shared" si="40"/>
        <v>2300</v>
      </c>
      <c r="O115" s="89">
        <f t="shared" si="40"/>
        <v>6080</v>
      </c>
      <c r="P115" s="89">
        <f t="shared" si="40"/>
        <v>14180</v>
      </c>
      <c r="Q115" s="89">
        <f t="shared" si="40"/>
        <v>1190.1199999999999</v>
      </c>
      <c r="R115" s="89">
        <f t="shared" si="40"/>
        <v>42600</v>
      </c>
      <c r="S115" s="89">
        <f t="shared" si="40"/>
        <v>20568.940000000002</v>
      </c>
      <c r="T115" s="89">
        <f t="shared" si="40"/>
        <v>30680</v>
      </c>
      <c r="U115" s="89">
        <f t="shared" si="40"/>
        <v>179431.06</v>
      </c>
      <c r="V115" s="90"/>
    </row>
    <row r="116" spans="1:22" s="30" customFormat="1" ht="9.9499999999999993" customHeight="1" thickBot="1" x14ac:dyDescent="0.3">
      <c r="A116" s="42"/>
      <c r="B116" s="149"/>
      <c r="C116" s="150"/>
      <c r="D116" s="151"/>
      <c r="E116" s="151"/>
      <c r="F116" s="152"/>
      <c r="G116" s="153"/>
      <c r="H116" s="153"/>
      <c r="I116" s="154"/>
      <c r="J116" s="154"/>
      <c r="K116" s="154"/>
      <c r="L116" s="154"/>
      <c r="M116" s="154"/>
      <c r="N116" s="155"/>
      <c r="O116" s="155"/>
      <c r="P116" s="155"/>
      <c r="Q116" s="156"/>
      <c r="R116" s="155"/>
      <c r="S116" s="155"/>
      <c r="T116" s="155"/>
      <c r="U116" s="157"/>
      <c r="V116" s="44"/>
    </row>
    <row r="117" spans="1:22" ht="18" customHeight="1" thickBot="1" x14ac:dyDescent="0.3">
      <c r="A117" s="91" t="s">
        <v>135</v>
      </c>
      <c r="B117" s="92"/>
      <c r="C117" s="92"/>
      <c r="D117" s="92"/>
      <c r="E117" s="93"/>
      <c r="F117" s="91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3"/>
    </row>
    <row r="118" spans="1:22" s="30" customFormat="1" ht="32.1" customHeight="1" x14ac:dyDescent="0.25">
      <c r="A118" s="50">
        <v>1</v>
      </c>
      <c r="B118" s="239" t="s">
        <v>136</v>
      </c>
      <c r="C118" s="66" t="s">
        <v>38</v>
      </c>
      <c r="D118" s="52" t="s">
        <v>137</v>
      </c>
      <c r="E118" s="52" t="s">
        <v>102</v>
      </c>
      <c r="F118" s="163" t="s">
        <v>36</v>
      </c>
      <c r="G118" s="69">
        <v>44440</v>
      </c>
      <c r="H118" s="69">
        <v>44621</v>
      </c>
      <c r="I118" s="142">
        <v>80000</v>
      </c>
      <c r="J118" s="57">
        <v>7400.87</v>
      </c>
      <c r="K118" s="57">
        <v>25</v>
      </c>
      <c r="L118" s="59">
        <f>+I118*2.87%</f>
        <v>2296</v>
      </c>
      <c r="M118" s="59">
        <f>+I118*7.1%</f>
        <v>5679.9999999999991</v>
      </c>
      <c r="N118" s="71">
        <v>717.6</v>
      </c>
      <c r="O118" s="59">
        <f>+I118*3.04%</f>
        <v>2432</v>
      </c>
      <c r="P118" s="59">
        <f>+I118*7.09%</f>
        <v>5672</v>
      </c>
      <c r="Q118" s="165">
        <v>0</v>
      </c>
      <c r="R118" s="59">
        <f>SUM(K118:P118)</f>
        <v>16822.599999999999</v>
      </c>
      <c r="S118" s="59">
        <f>+J118+K118+L118+O118+Q118</f>
        <v>12153.869999999999</v>
      </c>
      <c r="T118" s="59">
        <f>+M118+N118+P118</f>
        <v>12069.599999999999</v>
      </c>
      <c r="U118" s="166">
        <f>+I118-S118</f>
        <v>67846.13</v>
      </c>
      <c r="V118" s="63">
        <v>112</v>
      </c>
    </row>
    <row r="119" spans="1:22" s="30" customFormat="1" ht="30" customHeight="1" x14ac:dyDescent="0.25">
      <c r="A119" s="64">
        <v>2</v>
      </c>
      <c r="B119" s="240" t="s">
        <v>138</v>
      </c>
      <c r="C119" s="66" t="s">
        <v>38</v>
      </c>
      <c r="D119" s="66" t="s">
        <v>137</v>
      </c>
      <c r="E119" s="66" t="s">
        <v>139</v>
      </c>
      <c r="F119" s="178" t="s">
        <v>36</v>
      </c>
      <c r="G119" s="69">
        <v>44440</v>
      </c>
      <c r="H119" s="69">
        <v>44621</v>
      </c>
      <c r="I119" s="142">
        <v>45000</v>
      </c>
      <c r="J119" s="142">
        <v>1148.33</v>
      </c>
      <c r="K119" s="142">
        <v>25</v>
      </c>
      <c r="L119" s="71">
        <f>+I119*2.87%</f>
        <v>1291.5</v>
      </c>
      <c r="M119" s="71">
        <f>+I119*7.1%</f>
        <v>3194.9999999999995</v>
      </c>
      <c r="N119" s="71">
        <f>+I119*1.15%</f>
        <v>517.5</v>
      </c>
      <c r="O119" s="71">
        <f>+I119*3.04%</f>
        <v>1368</v>
      </c>
      <c r="P119" s="71">
        <f>+I119*7.09%</f>
        <v>3190.5</v>
      </c>
      <c r="Q119" s="143">
        <v>0</v>
      </c>
      <c r="R119" s="71">
        <f>SUM(K119:P119)</f>
        <v>9587.5</v>
      </c>
      <c r="S119" s="71">
        <f>+J119+K119+L119+O119+Q119</f>
        <v>3832.83</v>
      </c>
      <c r="T119" s="71">
        <f>+M119+N119+P119</f>
        <v>6903</v>
      </c>
      <c r="U119" s="144">
        <f>+I119-S119</f>
        <v>41167.17</v>
      </c>
      <c r="V119" s="75">
        <v>112</v>
      </c>
    </row>
    <row r="120" spans="1:22" s="30" customFormat="1" ht="30" customHeight="1" thickBot="1" x14ac:dyDescent="0.3">
      <c r="A120" s="64">
        <v>3</v>
      </c>
      <c r="B120" s="241" t="s">
        <v>140</v>
      </c>
      <c r="C120" s="80" t="s">
        <v>38</v>
      </c>
      <c r="D120" s="66" t="s">
        <v>137</v>
      </c>
      <c r="E120" s="66" t="s">
        <v>139</v>
      </c>
      <c r="F120" s="178" t="s">
        <v>36</v>
      </c>
      <c r="G120" s="111">
        <v>44470</v>
      </c>
      <c r="H120" s="111">
        <v>44652</v>
      </c>
      <c r="I120" s="142">
        <v>40000</v>
      </c>
      <c r="J120" s="142">
        <v>442.65</v>
      </c>
      <c r="K120" s="142">
        <v>25</v>
      </c>
      <c r="L120" s="71">
        <f>+I120*2.87%</f>
        <v>1148</v>
      </c>
      <c r="M120" s="71">
        <f>+I120*7.1%</f>
        <v>2839.9999999999995</v>
      </c>
      <c r="N120" s="71">
        <f>+I120*1.15%</f>
        <v>460</v>
      </c>
      <c r="O120" s="71">
        <f>+I120*3.04%</f>
        <v>1216</v>
      </c>
      <c r="P120" s="71">
        <f>+I120*7.09%</f>
        <v>2836</v>
      </c>
      <c r="Q120" s="143">
        <v>0</v>
      </c>
      <c r="R120" s="71">
        <f>SUM(K120:P120)</f>
        <v>8525</v>
      </c>
      <c r="S120" s="71">
        <f>+J120+K120+L120+O120+Q120</f>
        <v>2831.65</v>
      </c>
      <c r="T120" s="71">
        <f>+M120+N120+P120</f>
        <v>6136</v>
      </c>
      <c r="U120" s="144">
        <f>+I120-S120</f>
        <v>37168.35</v>
      </c>
      <c r="V120" s="75">
        <v>112</v>
      </c>
    </row>
    <row r="121" spans="1:22" s="30" customFormat="1" ht="20.100000000000001" customHeight="1" thickBot="1" x14ac:dyDescent="0.3">
      <c r="A121" s="106"/>
      <c r="B121" s="86"/>
      <c r="C121" s="86"/>
      <c r="D121" s="86"/>
      <c r="E121" s="86"/>
      <c r="F121" s="86"/>
      <c r="G121" s="86"/>
      <c r="H121" s="87"/>
      <c r="I121" s="89">
        <f>SUM(I118:I120)</f>
        <v>165000</v>
      </c>
      <c r="J121" s="89">
        <f>SUM(J118:J120)</f>
        <v>8991.85</v>
      </c>
      <c r="K121" s="89">
        <f t="shared" ref="K121:U121" si="41">SUM(K118:K120)</f>
        <v>75</v>
      </c>
      <c r="L121" s="89">
        <f t="shared" si="41"/>
        <v>4735.5</v>
      </c>
      <c r="M121" s="89">
        <f t="shared" si="41"/>
        <v>11714.999999999998</v>
      </c>
      <c r="N121" s="89">
        <f t="shared" si="41"/>
        <v>1695.1</v>
      </c>
      <c r="O121" s="89">
        <f t="shared" si="41"/>
        <v>5016</v>
      </c>
      <c r="P121" s="89">
        <f t="shared" si="41"/>
        <v>11698.5</v>
      </c>
      <c r="Q121" s="107">
        <f t="shared" si="41"/>
        <v>0</v>
      </c>
      <c r="R121" s="89">
        <f t="shared" si="41"/>
        <v>34935.1</v>
      </c>
      <c r="S121" s="89">
        <f t="shared" si="41"/>
        <v>18818.349999999999</v>
      </c>
      <c r="T121" s="89">
        <f t="shared" si="41"/>
        <v>25108.6</v>
      </c>
      <c r="U121" s="89">
        <f t="shared" si="41"/>
        <v>146181.65</v>
      </c>
      <c r="V121" s="90"/>
    </row>
    <row r="122" spans="1:22" s="30" customFormat="1" ht="9.9499999999999993" customHeight="1" thickBot="1" x14ac:dyDescent="0.3">
      <c r="A122" s="42"/>
      <c r="B122" s="149"/>
      <c r="C122" s="150"/>
      <c r="D122" s="151"/>
      <c r="E122" s="151"/>
      <c r="F122" s="152"/>
      <c r="G122" s="153"/>
      <c r="H122" s="153"/>
      <c r="I122" s="154"/>
      <c r="J122" s="154"/>
      <c r="K122" s="154"/>
      <c r="L122" s="154"/>
      <c r="M122" s="154"/>
      <c r="N122" s="155"/>
      <c r="O122" s="155"/>
      <c r="P122" s="155"/>
      <c r="Q122" s="156"/>
      <c r="R122" s="155"/>
      <c r="S122" s="155"/>
      <c r="T122" s="155"/>
      <c r="U122" s="157"/>
      <c r="V122" s="44"/>
    </row>
    <row r="123" spans="1:22" ht="18" customHeight="1" thickBot="1" x14ac:dyDescent="0.3">
      <c r="A123" s="91" t="s">
        <v>141</v>
      </c>
      <c r="B123" s="92"/>
      <c r="C123" s="92"/>
      <c r="D123" s="92"/>
      <c r="E123" s="93"/>
      <c r="F123" s="91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3"/>
    </row>
    <row r="124" spans="1:22" ht="30" customHeight="1" thickBot="1" x14ac:dyDescent="0.3">
      <c r="A124" s="94">
        <v>1</v>
      </c>
      <c r="B124" s="242" t="s">
        <v>142</v>
      </c>
      <c r="C124" s="80" t="s">
        <v>38</v>
      </c>
      <c r="D124" s="96" t="s">
        <v>141</v>
      </c>
      <c r="E124" s="243" t="s">
        <v>143</v>
      </c>
      <c r="F124" s="244" t="s">
        <v>36</v>
      </c>
      <c r="G124" s="69">
        <v>44440</v>
      </c>
      <c r="H124" s="69">
        <v>44621</v>
      </c>
      <c r="I124" s="245">
        <v>50000</v>
      </c>
      <c r="J124" s="59">
        <v>1854</v>
      </c>
      <c r="K124" s="245">
        <v>25</v>
      </c>
      <c r="L124" s="226">
        <f>+I124*2.87%</f>
        <v>1435</v>
      </c>
      <c r="M124" s="226">
        <f>+I124*7.1%</f>
        <v>3549.9999999999995</v>
      </c>
      <c r="N124" s="245">
        <f>I124*1.15%</f>
        <v>575</v>
      </c>
      <c r="O124" s="226">
        <f>+I124*3.04%</f>
        <v>1520</v>
      </c>
      <c r="P124" s="226">
        <f>+I124*7.09%</f>
        <v>3545.0000000000005</v>
      </c>
      <c r="Q124" s="246">
        <v>0</v>
      </c>
      <c r="R124" s="226">
        <f>SUM(K124:P124)</f>
        <v>10650</v>
      </c>
      <c r="S124" s="226">
        <f>+J124+K124+L124+O124+Q124</f>
        <v>4834</v>
      </c>
      <c r="T124" s="226">
        <f>+M124+N124+P124</f>
        <v>7670</v>
      </c>
      <c r="U124" s="228">
        <f>+I124-S124</f>
        <v>45166</v>
      </c>
      <c r="V124" s="117">
        <v>112</v>
      </c>
    </row>
    <row r="125" spans="1:22" ht="18" customHeight="1" thickBot="1" x14ac:dyDescent="0.3">
      <c r="A125" s="106"/>
      <c r="B125" s="86"/>
      <c r="C125" s="86"/>
      <c r="D125" s="86"/>
      <c r="E125" s="86"/>
      <c r="F125" s="86"/>
      <c r="G125" s="86"/>
      <c r="H125" s="87"/>
      <c r="I125" s="89">
        <f>SUM(I124)</f>
        <v>50000</v>
      </c>
      <c r="J125" s="89">
        <f>SUM(J124)</f>
        <v>1854</v>
      </c>
      <c r="K125" s="89">
        <f t="shared" ref="K125:U125" si="42">SUM(K124)</f>
        <v>25</v>
      </c>
      <c r="L125" s="89">
        <f t="shared" si="42"/>
        <v>1435</v>
      </c>
      <c r="M125" s="89">
        <f t="shared" si="42"/>
        <v>3549.9999999999995</v>
      </c>
      <c r="N125" s="89">
        <f t="shared" si="42"/>
        <v>575</v>
      </c>
      <c r="O125" s="89">
        <f t="shared" si="42"/>
        <v>1520</v>
      </c>
      <c r="P125" s="89">
        <f t="shared" si="42"/>
        <v>3545.0000000000005</v>
      </c>
      <c r="Q125" s="89">
        <f t="shared" si="42"/>
        <v>0</v>
      </c>
      <c r="R125" s="89">
        <f t="shared" si="42"/>
        <v>10650</v>
      </c>
      <c r="S125" s="89">
        <f t="shared" si="42"/>
        <v>4834</v>
      </c>
      <c r="T125" s="89">
        <f t="shared" si="42"/>
        <v>7670</v>
      </c>
      <c r="U125" s="89">
        <f t="shared" si="42"/>
        <v>45166</v>
      </c>
      <c r="V125" s="90"/>
    </row>
    <row r="126" spans="1:22" s="7" customFormat="1" ht="9.9499999999999993" customHeight="1" thickBot="1" x14ac:dyDescent="0.3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12"/>
      <c r="R126" s="9"/>
      <c r="S126" s="9"/>
      <c r="T126" s="9"/>
      <c r="U126" s="9"/>
      <c r="V126" s="9"/>
    </row>
    <row r="127" spans="1:22" s="30" customFormat="1" ht="20.100000000000001" customHeight="1" thickBot="1" x14ac:dyDescent="0.3">
      <c r="A127" s="91" t="s">
        <v>144</v>
      </c>
      <c r="B127" s="92"/>
      <c r="C127" s="92"/>
      <c r="D127" s="92"/>
      <c r="E127" s="93"/>
      <c r="F127" s="91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3"/>
    </row>
    <row r="128" spans="1:22" s="30" customFormat="1" ht="30" customHeight="1" thickBot="1" x14ac:dyDescent="0.3">
      <c r="A128" s="94">
        <v>1</v>
      </c>
      <c r="B128" s="247" t="s">
        <v>145</v>
      </c>
      <c r="C128" s="80" t="s">
        <v>38</v>
      </c>
      <c r="D128" s="80" t="s">
        <v>146</v>
      </c>
      <c r="E128" s="243" t="s">
        <v>143</v>
      </c>
      <c r="F128" s="244" t="s">
        <v>36</v>
      </c>
      <c r="G128" s="111">
        <v>44470</v>
      </c>
      <c r="H128" s="111">
        <v>44652</v>
      </c>
      <c r="I128" s="245">
        <v>50000</v>
      </c>
      <c r="J128" s="59">
        <v>1854</v>
      </c>
      <c r="K128" s="245">
        <v>25</v>
      </c>
      <c r="L128" s="226">
        <f>+I128*2.87%</f>
        <v>1435</v>
      </c>
      <c r="M128" s="226">
        <f>+I128*7.1%</f>
        <v>3549.9999999999995</v>
      </c>
      <c r="N128" s="245">
        <f>I128*1.15%</f>
        <v>575</v>
      </c>
      <c r="O128" s="226">
        <f>+I128*3.04%</f>
        <v>1520</v>
      </c>
      <c r="P128" s="226">
        <f>+I128*7.09%</f>
        <v>3545.0000000000005</v>
      </c>
      <c r="Q128" s="246">
        <v>0</v>
      </c>
      <c r="R128" s="226">
        <f>SUM(K128:P128)</f>
        <v>10650</v>
      </c>
      <c r="S128" s="226">
        <f>+J128+K128+L128+O128+Q128</f>
        <v>4834</v>
      </c>
      <c r="T128" s="226">
        <f>+M128+N128+P128</f>
        <v>7670</v>
      </c>
      <c r="U128" s="228">
        <f>+I128-S128</f>
        <v>45166</v>
      </c>
      <c r="V128" s="117">
        <v>112</v>
      </c>
    </row>
    <row r="129" spans="1:22" s="30" customFormat="1" ht="18" customHeight="1" thickBot="1" x14ac:dyDescent="0.3">
      <c r="A129" s="106"/>
      <c r="B129" s="86"/>
      <c r="C129" s="86"/>
      <c r="D129" s="86"/>
      <c r="E129" s="86"/>
      <c r="F129" s="86"/>
      <c r="G129" s="86"/>
      <c r="H129" s="87"/>
      <c r="I129" s="89">
        <f>SUM(I128)</f>
        <v>50000</v>
      </c>
      <c r="J129" s="89">
        <f>SUM(J128)</f>
        <v>1854</v>
      </c>
      <c r="K129" s="89">
        <f t="shared" ref="K129:U129" si="43">SUM(K128)</f>
        <v>25</v>
      </c>
      <c r="L129" s="89">
        <f t="shared" si="43"/>
        <v>1435</v>
      </c>
      <c r="M129" s="89">
        <f t="shared" si="43"/>
        <v>3549.9999999999995</v>
      </c>
      <c r="N129" s="89">
        <f t="shared" si="43"/>
        <v>575</v>
      </c>
      <c r="O129" s="89">
        <f t="shared" si="43"/>
        <v>1520</v>
      </c>
      <c r="P129" s="89">
        <f t="shared" si="43"/>
        <v>3545.0000000000005</v>
      </c>
      <c r="Q129" s="89">
        <f t="shared" si="43"/>
        <v>0</v>
      </c>
      <c r="R129" s="89">
        <f t="shared" si="43"/>
        <v>10650</v>
      </c>
      <c r="S129" s="89">
        <f t="shared" si="43"/>
        <v>4834</v>
      </c>
      <c r="T129" s="89">
        <f t="shared" si="43"/>
        <v>7670</v>
      </c>
      <c r="U129" s="89">
        <f t="shared" si="43"/>
        <v>45166</v>
      </c>
      <c r="V129" s="90"/>
    </row>
    <row r="130" spans="1:22" s="30" customFormat="1" ht="9.9499999999999993" customHeight="1" thickBot="1" x14ac:dyDescent="0.3">
      <c r="A130" s="248"/>
      <c r="B130" s="249"/>
      <c r="C130" s="249"/>
      <c r="D130" s="249"/>
      <c r="E130" s="249"/>
      <c r="F130" s="249"/>
      <c r="G130" s="249"/>
      <c r="H130" s="249"/>
      <c r="I130" s="249"/>
      <c r="J130" s="249"/>
      <c r="K130" s="249"/>
      <c r="L130" s="249"/>
      <c r="M130" s="249"/>
      <c r="N130" s="249"/>
      <c r="O130" s="249"/>
      <c r="P130" s="249"/>
      <c r="Q130" s="250"/>
      <c r="R130" s="249"/>
      <c r="S130" s="249"/>
      <c r="T130" s="249"/>
      <c r="U130" s="249"/>
      <c r="V130" s="249"/>
    </row>
    <row r="131" spans="1:22" s="30" customFormat="1" ht="20.100000000000001" customHeight="1" thickBot="1" x14ac:dyDescent="0.3">
      <c r="A131" s="46" t="s">
        <v>147</v>
      </c>
      <c r="B131" s="47"/>
      <c r="C131" s="47"/>
      <c r="D131" s="47"/>
      <c r="E131" s="47"/>
      <c r="F131" s="251"/>
      <c r="G131" s="252"/>
      <c r="H131" s="252"/>
      <c r="I131" s="252"/>
      <c r="J131" s="252"/>
      <c r="K131" s="252"/>
      <c r="L131" s="253"/>
      <c r="M131" s="252"/>
      <c r="N131" s="252"/>
      <c r="O131" s="254"/>
      <c r="P131" s="252"/>
      <c r="Q131" s="255"/>
      <c r="R131" s="252"/>
      <c r="S131" s="256"/>
      <c r="T131" s="256"/>
      <c r="U131" s="256"/>
      <c r="V131" s="257"/>
    </row>
    <row r="132" spans="1:22" s="30" customFormat="1" ht="20.100000000000001" customHeight="1" x14ac:dyDescent="0.25">
      <c r="A132" s="50">
        <v>1</v>
      </c>
      <c r="B132" s="258" t="s">
        <v>148</v>
      </c>
      <c r="C132" s="52" t="s">
        <v>38</v>
      </c>
      <c r="D132" s="52" t="s">
        <v>147</v>
      </c>
      <c r="E132" s="259" t="s">
        <v>149</v>
      </c>
      <c r="F132" s="163" t="s">
        <v>36</v>
      </c>
      <c r="G132" s="55">
        <v>44470</v>
      </c>
      <c r="H132" s="260">
        <v>44652</v>
      </c>
      <c r="I132" s="57">
        <v>35000</v>
      </c>
      <c r="J132" s="57">
        <v>0</v>
      </c>
      <c r="K132" s="57">
        <v>25</v>
      </c>
      <c r="L132" s="59">
        <f>+I132*2.87%</f>
        <v>1004.5</v>
      </c>
      <c r="M132" s="59">
        <f>+I132*7.1%</f>
        <v>2485</v>
      </c>
      <c r="N132" s="59">
        <f>+I132*1.15%</f>
        <v>402.5</v>
      </c>
      <c r="O132" s="59">
        <f>+I132*3.04%</f>
        <v>1064</v>
      </c>
      <c r="P132" s="59">
        <f>+I132*7.09%</f>
        <v>2481.5</v>
      </c>
      <c r="Q132" s="165">
        <v>0</v>
      </c>
      <c r="R132" s="59">
        <f>SUM(K132:P132)</f>
        <v>7462.5</v>
      </c>
      <c r="S132" s="59">
        <f>+J132+K132+L132+O132+Q132</f>
        <v>2093.5</v>
      </c>
      <c r="T132" s="59">
        <f>+M132+N132+P132</f>
        <v>5369</v>
      </c>
      <c r="U132" s="166">
        <f>+I132-S132</f>
        <v>32906.5</v>
      </c>
      <c r="V132" s="63">
        <v>112</v>
      </c>
    </row>
    <row r="133" spans="1:22" s="30" customFormat="1" ht="30" customHeight="1" thickBot="1" x14ac:dyDescent="0.3">
      <c r="A133" s="78">
        <v>2</v>
      </c>
      <c r="B133" s="261" t="s">
        <v>150</v>
      </c>
      <c r="C133" s="80" t="s">
        <v>38</v>
      </c>
      <c r="D133" s="80" t="s">
        <v>147</v>
      </c>
      <c r="E133" s="262" t="s">
        <v>149</v>
      </c>
      <c r="F133" s="110" t="s">
        <v>36</v>
      </c>
      <c r="G133" s="203">
        <v>44470</v>
      </c>
      <c r="H133" s="263">
        <v>44652</v>
      </c>
      <c r="I133" s="113">
        <v>35000</v>
      </c>
      <c r="J133" s="113">
        <v>0</v>
      </c>
      <c r="K133" s="113">
        <v>25</v>
      </c>
      <c r="L133" s="114">
        <f>+I133*2.87%</f>
        <v>1004.5</v>
      </c>
      <c r="M133" s="114">
        <f>+I133*7.1%</f>
        <v>2485</v>
      </c>
      <c r="N133" s="114">
        <f>+I133*1.15%</f>
        <v>402.5</v>
      </c>
      <c r="O133" s="114">
        <f>+I133*3.04%</f>
        <v>1064</v>
      </c>
      <c r="P133" s="114">
        <f>+I133*7.09%</f>
        <v>2481.5</v>
      </c>
      <c r="Q133" s="130">
        <v>0</v>
      </c>
      <c r="R133" s="114">
        <f>SUM(K133:P133)</f>
        <v>7462.5</v>
      </c>
      <c r="S133" s="114">
        <f>+J133+K133+L133+O133+Q133</f>
        <v>2093.5</v>
      </c>
      <c r="T133" s="114">
        <f>+M133+N133+P133</f>
        <v>5369</v>
      </c>
      <c r="U133" s="116">
        <f>+I133-S133</f>
        <v>32906.5</v>
      </c>
      <c r="V133" s="117">
        <v>112</v>
      </c>
    </row>
    <row r="134" spans="1:22" s="30" customFormat="1" ht="18" customHeight="1" thickBot="1" x14ac:dyDescent="0.3">
      <c r="A134" s="85"/>
      <c r="B134" s="131"/>
      <c r="C134" s="131"/>
      <c r="D134" s="131"/>
      <c r="E134" s="131"/>
      <c r="F134" s="131"/>
      <c r="G134" s="131"/>
      <c r="H134" s="132"/>
      <c r="I134" s="133">
        <f>SUM(I132:I133)</f>
        <v>70000</v>
      </c>
      <c r="J134" s="134">
        <f t="shared" ref="J134:U134" si="44">SUM(J132:J133)</f>
        <v>0</v>
      </c>
      <c r="K134" s="134">
        <f t="shared" si="44"/>
        <v>50</v>
      </c>
      <c r="L134" s="134">
        <f t="shared" si="44"/>
        <v>2009</v>
      </c>
      <c r="M134" s="134">
        <f t="shared" si="44"/>
        <v>4970</v>
      </c>
      <c r="N134" s="134">
        <f t="shared" si="44"/>
        <v>805</v>
      </c>
      <c r="O134" s="134">
        <f t="shared" si="44"/>
        <v>2128</v>
      </c>
      <c r="P134" s="134">
        <f t="shared" si="44"/>
        <v>4963</v>
      </c>
      <c r="Q134" s="134">
        <f t="shared" si="44"/>
        <v>0</v>
      </c>
      <c r="R134" s="134">
        <f t="shared" si="44"/>
        <v>14925</v>
      </c>
      <c r="S134" s="134">
        <f t="shared" si="44"/>
        <v>4187</v>
      </c>
      <c r="T134" s="134">
        <f t="shared" si="44"/>
        <v>10738</v>
      </c>
      <c r="U134" s="134">
        <f t="shared" si="44"/>
        <v>65813</v>
      </c>
      <c r="V134" s="171"/>
    </row>
    <row r="135" spans="1:22" s="30" customFormat="1" ht="9.9499999999999993" customHeight="1" thickBot="1" x14ac:dyDescent="0.3">
      <c r="A135" s="248"/>
      <c r="B135" s="249"/>
      <c r="C135" s="249"/>
      <c r="D135" s="249"/>
      <c r="E135" s="249"/>
      <c r="F135" s="249"/>
      <c r="G135" s="249"/>
      <c r="H135" s="249"/>
      <c r="I135" s="249"/>
      <c r="J135" s="249"/>
      <c r="K135" s="249"/>
      <c r="L135" s="249"/>
      <c r="M135" s="249"/>
      <c r="N135" s="249"/>
      <c r="O135" s="249"/>
      <c r="P135" s="249"/>
      <c r="Q135" s="250"/>
      <c r="R135" s="249"/>
      <c r="S135" s="249"/>
      <c r="T135" s="249"/>
      <c r="U135" s="249"/>
      <c r="V135" s="249"/>
    </row>
    <row r="136" spans="1:22" ht="18" customHeight="1" thickBot="1" x14ac:dyDescent="0.3">
      <c r="A136" s="46" t="s">
        <v>151</v>
      </c>
      <c r="B136" s="47"/>
      <c r="C136" s="47"/>
      <c r="D136" s="47"/>
      <c r="E136" s="48"/>
      <c r="F136" s="46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8"/>
    </row>
    <row r="137" spans="1:22" ht="18" customHeight="1" x14ac:dyDescent="0.25">
      <c r="A137" s="264">
        <v>1</v>
      </c>
      <c r="B137" s="265" t="s">
        <v>152</v>
      </c>
      <c r="C137" s="52" t="s">
        <v>38</v>
      </c>
      <c r="D137" s="52" t="s">
        <v>151</v>
      </c>
      <c r="E137" s="266" t="s">
        <v>153</v>
      </c>
      <c r="F137" s="163" t="s">
        <v>36</v>
      </c>
      <c r="G137" s="55">
        <v>44317</v>
      </c>
      <c r="H137" s="55">
        <v>44501</v>
      </c>
      <c r="I137" s="57">
        <v>35000</v>
      </c>
      <c r="J137" s="57">
        <v>0</v>
      </c>
      <c r="K137" s="57">
        <v>25</v>
      </c>
      <c r="L137" s="59">
        <f>+I137*2.87%</f>
        <v>1004.5</v>
      </c>
      <c r="M137" s="59">
        <f>+I137*7.1%</f>
        <v>2485</v>
      </c>
      <c r="N137" s="59">
        <f>+I137*1.15%</f>
        <v>402.5</v>
      </c>
      <c r="O137" s="59">
        <f>+I137*3.04%</f>
        <v>1064</v>
      </c>
      <c r="P137" s="59">
        <f>+I137*7.09%</f>
        <v>2481.5</v>
      </c>
      <c r="Q137" s="165">
        <v>0</v>
      </c>
      <c r="R137" s="59">
        <f>SUM(K137:P137)</f>
        <v>7462.5</v>
      </c>
      <c r="S137" s="59">
        <f>+J137+K137+L137+O137+Q137</f>
        <v>2093.5</v>
      </c>
      <c r="T137" s="59">
        <f>+M137+N137+P137</f>
        <v>5369</v>
      </c>
      <c r="U137" s="166">
        <f>+I137-S137</f>
        <v>32906.5</v>
      </c>
      <c r="V137" s="63">
        <v>112</v>
      </c>
    </row>
    <row r="138" spans="1:22" ht="18" customHeight="1" x14ac:dyDescent="0.25">
      <c r="A138" s="267">
        <v>2</v>
      </c>
      <c r="B138" s="268" t="s">
        <v>154</v>
      </c>
      <c r="C138" s="66" t="s">
        <v>34</v>
      </c>
      <c r="D138" s="66" t="s">
        <v>151</v>
      </c>
      <c r="E138" s="269" t="s">
        <v>153</v>
      </c>
      <c r="F138" s="178" t="s">
        <v>36</v>
      </c>
      <c r="G138" s="69">
        <v>44440</v>
      </c>
      <c r="H138" s="76">
        <v>44621</v>
      </c>
      <c r="I138" s="142">
        <v>35000</v>
      </c>
      <c r="J138" s="142">
        <v>0</v>
      </c>
      <c r="K138" s="142">
        <v>25</v>
      </c>
      <c r="L138" s="71">
        <f>+I138*2.87%</f>
        <v>1004.5</v>
      </c>
      <c r="M138" s="71">
        <f>+I138*7.1%</f>
        <v>2485</v>
      </c>
      <c r="N138" s="71">
        <f>+I138*1.15%</f>
        <v>402.5</v>
      </c>
      <c r="O138" s="71">
        <f>+I138*3.04%</f>
        <v>1064</v>
      </c>
      <c r="P138" s="71">
        <f>+I138*7.09%</f>
        <v>2481.5</v>
      </c>
      <c r="Q138" s="143">
        <v>0</v>
      </c>
      <c r="R138" s="71">
        <f>SUM(K138:P138)</f>
        <v>7462.5</v>
      </c>
      <c r="S138" s="71">
        <f>+J138+K138+L138+O138+Q138</f>
        <v>2093.5</v>
      </c>
      <c r="T138" s="71">
        <f>+M138+N138+P138</f>
        <v>5369</v>
      </c>
      <c r="U138" s="144">
        <f>+I138-S138</f>
        <v>32906.5</v>
      </c>
      <c r="V138" s="75">
        <v>112</v>
      </c>
    </row>
    <row r="139" spans="1:22" ht="18" customHeight="1" x14ac:dyDescent="0.25">
      <c r="A139" s="267">
        <v>3</v>
      </c>
      <c r="B139" s="268" t="s">
        <v>155</v>
      </c>
      <c r="C139" s="66" t="s">
        <v>34</v>
      </c>
      <c r="D139" s="66" t="s">
        <v>151</v>
      </c>
      <c r="E139" s="269" t="s">
        <v>153</v>
      </c>
      <c r="F139" s="178" t="s">
        <v>36</v>
      </c>
      <c r="G139" s="69">
        <v>44440</v>
      </c>
      <c r="H139" s="76">
        <v>44621</v>
      </c>
      <c r="I139" s="142">
        <v>35000</v>
      </c>
      <c r="J139" s="142">
        <v>0</v>
      </c>
      <c r="K139" s="142">
        <v>25</v>
      </c>
      <c r="L139" s="71">
        <f>+I139*2.87%</f>
        <v>1004.5</v>
      </c>
      <c r="M139" s="71">
        <f>+I139*7.1%</f>
        <v>2485</v>
      </c>
      <c r="N139" s="71">
        <f>+I139*1.15%</f>
        <v>402.5</v>
      </c>
      <c r="O139" s="71">
        <f>+I139*3.04%</f>
        <v>1064</v>
      </c>
      <c r="P139" s="71">
        <f>+I139*7.09%</f>
        <v>2481.5</v>
      </c>
      <c r="Q139" s="143">
        <v>0</v>
      </c>
      <c r="R139" s="71">
        <f>SUM(K139:P139)</f>
        <v>7462.5</v>
      </c>
      <c r="S139" s="71">
        <f>+J139+K139+L139+O139+Q139</f>
        <v>2093.5</v>
      </c>
      <c r="T139" s="71">
        <f>+M139+N139+P139</f>
        <v>5369</v>
      </c>
      <c r="U139" s="144">
        <f>+I139-S139</f>
        <v>32906.5</v>
      </c>
      <c r="V139" s="75">
        <v>112</v>
      </c>
    </row>
    <row r="140" spans="1:22" ht="18" customHeight="1" x14ac:dyDescent="0.25">
      <c r="A140" s="267">
        <v>4</v>
      </c>
      <c r="B140" s="268" t="s">
        <v>156</v>
      </c>
      <c r="C140" s="66" t="s">
        <v>34</v>
      </c>
      <c r="D140" s="66" t="s">
        <v>151</v>
      </c>
      <c r="E140" s="269" t="s">
        <v>153</v>
      </c>
      <c r="F140" s="178" t="s">
        <v>36</v>
      </c>
      <c r="G140" s="69">
        <v>44317</v>
      </c>
      <c r="H140" s="69">
        <v>44501</v>
      </c>
      <c r="I140" s="142">
        <v>45000</v>
      </c>
      <c r="J140" s="142">
        <v>1148.33</v>
      </c>
      <c r="K140" s="142">
        <v>25</v>
      </c>
      <c r="L140" s="71">
        <f>+I140*2.87%</f>
        <v>1291.5</v>
      </c>
      <c r="M140" s="71">
        <f>+I140*7.1%</f>
        <v>3194.9999999999995</v>
      </c>
      <c r="N140" s="71">
        <f>+I140*1.15%</f>
        <v>517.5</v>
      </c>
      <c r="O140" s="71">
        <f>+I140*3.04%</f>
        <v>1368</v>
      </c>
      <c r="P140" s="71">
        <f>+I140*7.09%</f>
        <v>3190.5</v>
      </c>
      <c r="Q140" s="143">
        <v>0</v>
      </c>
      <c r="R140" s="71">
        <f>SUM(K140:P140)</f>
        <v>9587.5</v>
      </c>
      <c r="S140" s="71">
        <f>+J140+K140+L140+O140+Q140</f>
        <v>3832.83</v>
      </c>
      <c r="T140" s="71">
        <f>+M140+N140+P140</f>
        <v>6903</v>
      </c>
      <c r="U140" s="144">
        <f>+I140-S140</f>
        <v>41167.17</v>
      </c>
      <c r="V140" s="75">
        <v>112</v>
      </c>
    </row>
    <row r="141" spans="1:22" ht="18" customHeight="1" thickBot="1" x14ac:dyDescent="0.3">
      <c r="A141" s="270">
        <v>5</v>
      </c>
      <c r="B141" s="271" t="s">
        <v>157</v>
      </c>
      <c r="C141" s="80" t="s">
        <v>34</v>
      </c>
      <c r="D141" s="80" t="s">
        <v>151</v>
      </c>
      <c r="E141" s="272" t="s">
        <v>153</v>
      </c>
      <c r="F141" s="110" t="s">
        <v>36</v>
      </c>
      <c r="G141" s="263">
        <v>44331</v>
      </c>
      <c r="H141" s="263">
        <v>44515</v>
      </c>
      <c r="I141" s="113">
        <v>45000</v>
      </c>
      <c r="J141" s="113">
        <v>1148.33</v>
      </c>
      <c r="K141" s="113">
        <v>25</v>
      </c>
      <c r="L141" s="114">
        <f>+I141*2.87%</f>
        <v>1291.5</v>
      </c>
      <c r="M141" s="114">
        <f>+I141*7.1%</f>
        <v>3194.9999999999995</v>
      </c>
      <c r="N141" s="114">
        <f>+I141*1.15%</f>
        <v>517.5</v>
      </c>
      <c r="O141" s="114">
        <f>+I141*3.04%</f>
        <v>1368</v>
      </c>
      <c r="P141" s="114">
        <f>+I141*7.09%</f>
        <v>3190.5</v>
      </c>
      <c r="Q141" s="130">
        <v>0</v>
      </c>
      <c r="R141" s="114">
        <f>SUM(K141:P141)</f>
        <v>9587.5</v>
      </c>
      <c r="S141" s="114">
        <f>+J141+K141+L141+O141+Q141</f>
        <v>3832.83</v>
      </c>
      <c r="T141" s="114">
        <f>+M141+N141+P141</f>
        <v>6903</v>
      </c>
      <c r="U141" s="116">
        <f>+I141-S141</f>
        <v>41167.17</v>
      </c>
      <c r="V141" s="117">
        <v>112</v>
      </c>
    </row>
    <row r="142" spans="1:22" ht="18" customHeight="1" thickBot="1" x14ac:dyDescent="0.3">
      <c r="A142" s="85"/>
      <c r="B142" s="131"/>
      <c r="C142" s="131"/>
      <c r="D142" s="131"/>
      <c r="E142" s="131"/>
      <c r="F142" s="131"/>
      <c r="G142" s="131"/>
      <c r="H142" s="132"/>
      <c r="I142" s="133">
        <f>SUM(I137:I141)</f>
        <v>195000</v>
      </c>
      <c r="J142" s="134">
        <f>SUM(J137:J141)</f>
        <v>2296.66</v>
      </c>
      <c r="K142" s="134">
        <f>SUM(K137:K141)</f>
        <v>125</v>
      </c>
      <c r="L142" s="134">
        <f>SUM(L137:L141)</f>
        <v>5596.5</v>
      </c>
      <c r="M142" s="134">
        <f t="shared" ref="M142:U142" si="45">SUM(M137:M141)</f>
        <v>13845</v>
      </c>
      <c r="N142" s="134">
        <f t="shared" si="45"/>
        <v>2242.5</v>
      </c>
      <c r="O142" s="134">
        <f>SUM(O137:O141)</f>
        <v>5928</v>
      </c>
      <c r="P142" s="134">
        <f t="shared" si="45"/>
        <v>13825.5</v>
      </c>
      <c r="Q142" s="273">
        <f t="shared" si="45"/>
        <v>0</v>
      </c>
      <c r="R142" s="134">
        <f t="shared" si="45"/>
        <v>41562.5</v>
      </c>
      <c r="S142" s="134">
        <f t="shared" si="45"/>
        <v>13946.16</v>
      </c>
      <c r="T142" s="134">
        <f t="shared" si="45"/>
        <v>29913</v>
      </c>
      <c r="U142" s="134">
        <f t="shared" si="45"/>
        <v>181053.83999999997</v>
      </c>
      <c r="V142" s="171"/>
    </row>
    <row r="143" spans="1:22" ht="9.9499999999999993" customHeight="1" thickBot="1" x14ac:dyDescent="0.3">
      <c r="D143" s="151"/>
      <c r="F143" s="152"/>
      <c r="G143" s="274"/>
      <c r="H143" s="274"/>
      <c r="I143" s="154"/>
      <c r="J143" s="154"/>
      <c r="K143" s="154"/>
      <c r="L143" s="155"/>
      <c r="M143" s="155"/>
      <c r="N143" s="155"/>
      <c r="O143" s="155"/>
      <c r="P143" s="155"/>
      <c r="Q143" s="156"/>
      <c r="R143" s="155"/>
      <c r="S143" s="155"/>
      <c r="T143" s="155"/>
      <c r="U143" s="157"/>
      <c r="V143" s="44"/>
    </row>
    <row r="144" spans="1:22" ht="18" customHeight="1" thickBot="1" x14ac:dyDescent="0.3">
      <c r="A144" s="91" t="s">
        <v>158</v>
      </c>
      <c r="B144" s="92"/>
      <c r="C144" s="92"/>
      <c r="D144" s="92"/>
      <c r="E144" s="93"/>
      <c r="F144" s="91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3"/>
    </row>
    <row r="145" spans="1:22" ht="18" customHeight="1" x14ac:dyDescent="0.25">
      <c r="A145" s="264">
        <v>1</v>
      </c>
      <c r="B145" s="265" t="s">
        <v>159</v>
      </c>
      <c r="C145" s="52" t="s">
        <v>38</v>
      </c>
      <c r="D145" s="52" t="s">
        <v>158</v>
      </c>
      <c r="E145" s="266" t="s">
        <v>153</v>
      </c>
      <c r="F145" s="163" t="s">
        <v>36</v>
      </c>
      <c r="G145" s="111">
        <v>44317</v>
      </c>
      <c r="H145" s="111">
        <v>44501</v>
      </c>
      <c r="I145" s="57">
        <v>35000</v>
      </c>
      <c r="J145" s="57">
        <v>0</v>
      </c>
      <c r="K145" s="57">
        <v>25</v>
      </c>
      <c r="L145" s="59">
        <f>+I145*2.87%</f>
        <v>1004.5</v>
      </c>
      <c r="M145" s="59">
        <f>+I145*7.1%</f>
        <v>2485</v>
      </c>
      <c r="N145" s="59">
        <f>+I145*1.15%</f>
        <v>402.5</v>
      </c>
      <c r="O145" s="59">
        <f>+I145*3.04%</f>
        <v>1064</v>
      </c>
      <c r="P145" s="59">
        <f>+I145*7.09%</f>
        <v>2481.5</v>
      </c>
      <c r="Q145" s="165">
        <v>0</v>
      </c>
      <c r="R145" s="59">
        <f>SUM(K145:P145)</f>
        <v>7462.5</v>
      </c>
      <c r="S145" s="59">
        <f>+J145+K145+L145+O145+Q145</f>
        <v>2093.5</v>
      </c>
      <c r="T145" s="59">
        <f>+M145+N145+P145</f>
        <v>5369</v>
      </c>
      <c r="U145" s="166">
        <f>+I145-S145</f>
        <v>32906.5</v>
      </c>
      <c r="V145" s="63">
        <v>112</v>
      </c>
    </row>
    <row r="146" spans="1:22" ht="18" customHeight="1" x14ac:dyDescent="0.25">
      <c r="A146" s="267">
        <v>2</v>
      </c>
      <c r="B146" s="268" t="s">
        <v>160</v>
      </c>
      <c r="C146" s="66" t="s">
        <v>34</v>
      </c>
      <c r="D146" s="66" t="s">
        <v>158</v>
      </c>
      <c r="E146" s="269" t="s">
        <v>153</v>
      </c>
      <c r="F146" s="178" t="s">
        <v>36</v>
      </c>
      <c r="G146" s="111">
        <v>44317</v>
      </c>
      <c r="H146" s="111">
        <v>44501</v>
      </c>
      <c r="I146" s="142">
        <v>35000</v>
      </c>
      <c r="J146" s="142">
        <v>0</v>
      </c>
      <c r="K146" s="142">
        <v>25</v>
      </c>
      <c r="L146" s="71">
        <f>+I146*2.87%</f>
        <v>1004.5</v>
      </c>
      <c r="M146" s="71">
        <f>+I146*7.1%</f>
        <v>2485</v>
      </c>
      <c r="N146" s="71">
        <f>+I146*1.15%</f>
        <v>402.5</v>
      </c>
      <c r="O146" s="71">
        <f>+I146*3.04%</f>
        <v>1064</v>
      </c>
      <c r="P146" s="71">
        <f>+I146*7.09%</f>
        <v>2481.5</v>
      </c>
      <c r="Q146" s="143">
        <v>0</v>
      </c>
      <c r="R146" s="71">
        <f>SUM(K146:P146)</f>
        <v>7462.5</v>
      </c>
      <c r="S146" s="71">
        <f>+J146+K146+L146+O146+Q146</f>
        <v>2093.5</v>
      </c>
      <c r="T146" s="71">
        <f>+M146+N146+P146</f>
        <v>5369</v>
      </c>
      <c r="U146" s="144">
        <f>+I146-S146</f>
        <v>32906.5</v>
      </c>
      <c r="V146" s="75">
        <v>112</v>
      </c>
    </row>
    <row r="147" spans="1:22" ht="18" customHeight="1" x14ac:dyDescent="0.25">
      <c r="A147" s="275">
        <v>3</v>
      </c>
      <c r="B147" s="268" t="s">
        <v>161</v>
      </c>
      <c r="C147" s="66" t="s">
        <v>34</v>
      </c>
      <c r="D147" s="66" t="s">
        <v>158</v>
      </c>
      <c r="E147" s="269" t="s">
        <v>162</v>
      </c>
      <c r="F147" s="178" t="s">
        <v>36</v>
      </c>
      <c r="G147" s="111">
        <v>44317</v>
      </c>
      <c r="H147" s="111">
        <v>44501</v>
      </c>
      <c r="I147" s="142">
        <v>31500</v>
      </c>
      <c r="J147" s="142">
        <v>0</v>
      </c>
      <c r="K147" s="142">
        <v>25</v>
      </c>
      <c r="L147" s="71">
        <f>+I147*2.87%</f>
        <v>904.05</v>
      </c>
      <c r="M147" s="71">
        <f>+I147*7.1%</f>
        <v>2236.5</v>
      </c>
      <c r="N147" s="71">
        <f>+I147*1.15%</f>
        <v>362.25</v>
      </c>
      <c r="O147" s="71">
        <f>+I147*3.04%</f>
        <v>957.6</v>
      </c>
      <c r="P147" s="71">
        <f>+I147*7.09%</f>
        <v>2233.3500000000004</v>
      </c>
      <c r="Q147" s="179">
        <v>1190.1199999999999</v>
      </c>
      <c r="R147" s="71">
        <f>SUM(K147:P147)</f>
        <v>6718.7500000000009</v>
      </c>
      <c r="S147" s="71">
        <f>+J147+K147+L147+O147+Q147</f>
        <v>3076.77</v>
      </c>
      <c r="T147" s="71">
        <f>+M147+N147+P147</f>
        <v>4832.1000000000004</v>
      </c>
      <c r="U147" s="144">
        <f>+I147-S147</f>
        <v>28423.23</v>
      </c>
      <c r="V147" s="75">
        <v>112</v>
      </c>
    </row>
    <row r="148" spans="1:22" ht="18" customHeight="1" x14ac:dyDescent="0.25">
      <c r="A148" s="267">
        <v>4</v>
      </c>
      <c r="B148" s="268" t="s">
        <v>163</v>
      </c>
      <c r="C148" s="66" t="s">
        <v>34</v>
      </c>
      <c r="D148" s="66" t="s">
        <v>158</v>
      </c>
      <c r="E148" s="269" t="s">
        <v>162</v>
      </c>
      <c r="F148" s="178" t="s">
        <v>36</v>
      </c>
      <c r="G148" s="111">
        <v>44317</v>
      </c>
      <c r="H148" s="111">
        <v>44501</v>
      </c>
      <c r="I148" s="142">
        <v>31500</v>
      </c>
      <c r="J148" s="142">
        <v>0</v>
      </c>
      <c r="K148" s="142">
        <v>25</v>
      </c>
      <c r="L148" s="71">
        <f>+I148*2.87%</f>
        <v>904.05</v>
      </c>
      <c r="M148" s="71">
        <f>+I148*7.1%</f>
        <v>2236.5</v>
      </c>
      <c r="N148" s="71">
        <f>+I148*1.15%</f>
        <v>362.25</v>
      </c>
      <c r="O148" s="71">
        <f>+I148*3.04%</f>
        <v>957.6</v>
      </c>
      <c r="P148" s="71">
        <f>+I148*7.09%</f>
        <v>2233.3500000000004</v>
      </c>
      <c r="Q148" s="143">
        <v>0</v>
      </c>
      <c r="R148" s="71">
        <f>SUM(K148:P148)</f>
        <v>6718.7500000000009</v>
      </c>
      <c r="S148" s="71">
        <f>+J148+K148+L148+O148+Q148</f>
        <v>1886.65</v>
      </c>
      <c r="T148" s="71">
        <f>+M148+N148+P148</f>
        <v>4832.1000000000004</v>
      </c>
      <c r="U148" s="144">
        <f>+I148-S148</f>
        <v>29613.35</v>
      </c>
      <c r="V148" s="75">
        <v>112</v>
      </c>
    </row>
    <row r="149" spans="1:22" s="30" customFormat="1" ht="18" customHeight="1" thickBot="1" x14ac:dyDescent="0.3">
      <c r="A149" s="275">
        <v>5</v>
      </c>
      <c r="B149" s="276" t="s">
        <v>164</v>
      </c>
      <c r="C149" s="138" t="s">
        <v>34</v>
      </c>
      <c r="D149" s="138" t="s">
        <v>158</v>
      </c>
      <c r="E149" s="277" t="s">
        <v>162</v>
      </c>
      <c r="F149" s="119" t="s">
        <v>36</v>
      </c>
      <c r="G149" s="111">
        <v>44317</v>
      </c>
      <c r="H149" s="111">
        <v>44501</v>
      </c>
      <c r="I149" s="122">
        <v>31500</v>
      </c>
      <c r="J149" s="122">
        <v>0</v>
      </c>
      <c r="K149" s="122">
        <v>25</v>
      </c>
      <c r="L149" s="123">
        <f>+I149*2.87%</f>
        <v>904.05</v>
      </c>
      <c r="M149" s="123">
        <f>+I149*7.1%</f>
        <v>2236.5</v>
      </c>
      <c r="N149" s="123">
        <f>+I149*1.15%</f>
        <v>362.25</v>
      </c>
      <c r="O149" s="123">
        <f>+I149*3.04%</f>
        <v>957.6</v>
      </c>
      <c r="P149" s="123">
        <f>+I149*7.09%</f>
        <v>2233.3500000000004</v>
      </c>
      <c r="Q149" s="124">
        <v>0</v>
      </c>
      <c r="R149" s="123">
        <f>SUM(K149:P149)</f>
        <v>6718.7500000000009</v>
      </c>
      <c r="S149" s="123">
        <f>+J149+K149+L149+O149+Q149</f>
        <v>1886.65</v>
      </c>
      <c r="T149" s="123">
        <f>+M149+N149+P149</f>
        <v>4832.1000000000004</v>
      </c>
      <c r="U149" s="125">
        <f>+I149-S149</f>
        <v>29613.35</v>
      </c>
      <c r="V149" s="126">
        <v>112</v>
      </c>
    </row>
    <row r="150" spans="1:22" s="30" customFormat="1" ht="18" customHeight="1" thickBot="1" x14ac:dyDescent="0.3">
      <c r="A150" s="106"/>
      <c r="B150" s="86"/>
      <c r="C150" s="86"/>
      <c r="D150" s="86"/>
      <c r="E150" s="86"/>
      <c r="F150" s="86"/>
      <c r="G150" s="86"/>
      <c r="H150" s="87"/>
      <c r="I150" s="89">
        <f>SUM(I145:I149)</f>
        <v>164500</v>
      </c>
      <c r="J150" s="89">
        <f t="shared" ref="J150:U150" si="46">SUM(J145:J149)</f>
        <v>0</v>
      </c>
      <c r="K150" s="89">
        <f>SUM(K145:K149)</f>
        <v>125</v>
      </c>
      <c r="L150" s="89">
        <f>SUM(L145:L149)</f>
        <v>4721.1500000000005</v>
      </c>
      <c r="M150" s="89">
        <f t="shared" si="46"/>
        <v>11679.5</v>
      </c>
      <c r="N150" s="89">
        <f t="shared" si="46"/>
        <v>1891.75</v>
      </c>
      <c r="O150" s="89">
        <f>SUM(O145:O149)</f>
        <v>5000.8</v>
      </c>
      <c r="P150" s="89">
        <f t="shared" si="46"/>
        <v>11663.050000000001</v>
      </c>
      <c r="Q150" s="107">
        <f t="shared" si="46"/>
        <v>1190.1199999999999</v>
      </c>
      <c r="R150" s="89">
        <f t="shared" si="46"/>
        <v>35081.25</v>
      </c>
      <c r="S150" s="89">
        <f t="shared" si="46"/>
        <v>11037.07</v>
      </c>
      <c r="T150" s="89">
        <f t="shared" si="46"/>
        <v>25234.300000000003</v>
      </c>
      <c r="U150" s="89">
        <f t="shared" si="46"/>
        <v>153462.93</v>
      </c>
      <c r="V150" s="90"/>
    </row>
    <row r="151" spans="1:22" s="30" customFormat="1" ht="18" customHeight="1" thickBot="1" x14ac:dyDescent="0.3">
      <c r="A151" s="91" t="s">
        <v>165</v>
      </c>
      <c r="B151" s="92"/>
      <c r="C151" s="92"/>
      <c r="D151" s="92"/>
      <c r="E151" s="93"/>
      <c r="F151" s="91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3"/>
    </row>
    <row r="152" spans="1:22" s="223" customFormat="1" ht="32.25" thickBot="1" x14ac:dyDescent="0.3">
      <c r="A152" s="278">
        <v>1</v>
      </c>
      <c r="B152" s="279" t="s">
        <v>166</v>
      </c>
      <c r="C152" s="66" t="s">
        <v>38</v>
      </c>
      <c r="D152" s="280" t="s">
        <v>165</v>
      </c>
      <c r="E152" s="281" t="s">
        <v>167</v>
      </c>
      <c r="F152" s="163" t="s">
        <v>36</v>
      </c>
      <c r="G152" s="111">
        <v>44378</v>
      </c>
      <c r="H152" s="111">
        <v>44562</v>
      </c>
      <c r="I152" s="234">
        <v>25725</v>
      </c>
      <c r="J152" s="59">
        <v>0</v>
      </c>
      <c r="K152" s="59">
        <v>25</v>
      </c>
      <c r="L152" s="59">
        <f>+I152*2.87%</f>
        <v>738.3075</v>
      </c>
      <c r="M152" s="59">
        <f>+I152*7.1%</f>
        <v>1826.4749999999999</v>
      </c>
      <c r="N152" s="59">
        <f>+I152*1.15%</f>
        <v>295.83749999999998</v>
      </c>
      <c r="O152" s="59">
        <f>+I152*3.04%</f>
        <v>782.04</v>
      </c>
      <c r="P152" s="59">
        <f>+I152*7.09%</f>
        <v>1823.9025000000001</v>
      </c>
      <c r="Q152" s="164">
        <v>0</v>
      </c>
      <c r="R152" s="59">
        <f>SUM(K152:P152)</f>
        <v>5491.5625</v>
      </c>
      <c r="S152" s="59">
        <f>+J152+K152+L152+O152+Q152</f>
        <v>1545.3474999999999</v>
      </c>
      <c r="T152" s="59">
        <f>+M152+N152+P152</f>
        <v>3946.2150000000001</v>
      </c>
      <c r="U152" s="166">
        <f>+I152-S152</f>
        <v>24179.6525</v>
      </c>
      <c r="V152" s="63">
        <v>112</v>
      </c>
    </row>
    <row r="153" spans="1:22" s="30" customFormat="1" ht="16.5" thickBot="1" x14ac:dyDescent="0.3">
      <c r="A153" s="282"/>
      <c r="B153" s="283"/>
      <c r="C153" s="283"/>
      <c r="D153" s="283"/>
      <c r="E153" s="283"/>
      <c r="F153" s="283"/>
      <c r="G153" s="283"/>
      <c r="H153" s="283"/>
      <c r="I153" s="89">
        <f>SUM(I152)</f>
        <v>25725</v>
      </c>
      <c r="J153" s="89">
        <f t="shared" ref="J153:U153" si="47">SUM(J152)</f>
        <v>0</v>
      </c>
      <c r="K153" s="89">
        <f t="shared" si="47"/>
        <v>25</v>
      </c>
      <c r="L153" s="89">
        <f t="shared" si="47"/>
        <v>738.3075</v>
      </c>
      <c r="M153" s="89">
        <f t="shared" si="47"/>
        <v>1826.4749999999999</v>
      </c>
      <c r="N153" s="89">
        <f t="shared" si="47"/>
        <v>295.83749999999998</v>
      </c>
      <c r="O153" s="89">
        <f t="shared" si="47"/>
        <v>782.04</v>
      </c>
      <c r="P153" s="89">
        <f t="shared" si="47"/>
        <v>1823.9025000000001</v>
      </c>
      <c r="Q153" s="89">
        <f t="shared" si="47"/>
        <v>0</v>
      </c>
      <c r="R153" s="89">
        <f t="shared" si="47"/>
        <v>5491.5625</v>
      </c>
      <c r="S153" s="89">
        <f t="shared" si="47"/>
        <v>1545.3474999999999</v>
      </c>
      <c r="T153" s="89">
        <f t="shared" si="47"/>
        <v>3946.2150000000001</v>
      </c>
      <c r="U153" s="89">
        <f t="shared" si="47"/>
        <v>24179.6525</v>
      </c>
      <c r="V153" s="90"/>
    </row>
    <row r="154" spans="1:22" s="30" customFormat="1" ht="16.5" thickBot="1" x14ac:dyDescent="0.3">
      <c r="A154" s="282"/>
      <c r="B154" s="283"/>
      <c r="C154" s="283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4"/>
    </row>
    <row r="155" spans="1:22" s="30" customFormat="1" ht="18" customHeight="1" thickBot="1" x14ac:dyDescent="0.3">
      <c r="A155" s="91" t="s">
        <v>168</v>
      </c>
      <c r="B155" s="92"/>
      <c r="C155" s="92"/>
      <c r="D155" s="92"/>
      <c r="E155" s="93"/>
      <c r="F155" s="91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3"/>
    </row>
    <row r="156" spans="1:22" s="223" customFormat="1" ht="27.95" customHeight="1" thickBot="1" x14ac:dyDescent="0.3">
      <c r="A156" s="278">
        <v>1</v>
      </c>
      <c r="B156" s="279" t="s">
        <v>169</v>
      </c>
      <c r="C156" s="66" t="s">
        <v>34</v>
      </c>
      <c r="D156" s="285" t="s">
        <v>170</v>
      </c>
      <c r="E156" s="281" t="s">
        <v>71</v>
      </c>
      <c r="F156" s="163" t="s">
        <v>36</v>
      </c>
      <c r="G156" s="111">
        <v>44317</v>
      </c>
      <c r="H156" s="111">
        <v>44501</v>
      </c>
      <c r="I156" s="234">
        <v>50000</v>
      </c>
      <c r="J156" s="234">
        <v>1854</v>
      </c>
      <c r="K156" s="234">
        <v>25</v>
      </c>
      <c r="L156" s="234">
        <f>+I156*2.87%</f>
        <v>1435</v>
      </c>
      <c r="M156" s="234">
        <f>+I156*7.1%</f>
        <v>3549.9999999999995</v>
      </c>
      <c r="N156" s="234">
        <f>+I156*1.15%</f>
        <v>575</v>
      </c>
      <c r="O156" s="234">
        <f>+I156*3.04%</f>
        <v>1520</v>
      </c>
      <c r="P156" s="234">
        <f>+I156*7.09%</f>
        <v>3545.0000000000005</v>
      </c>
      <c r="Q156" s="164">
        <v>0</v>
      </c>
      <c r="R156" s="234">
        <f>SUM(K156:P156)</f>
        <v>10650</v>
      </c>
      <c r="S156" s="234">
        <f>+J156+K156+L156+O156+Q156</f>
        <v>4834</v>
      </c>
      <c r="T156" s="234">
        <f>+M156+N156+P156</f>
        <v>7670</v>
      </c>
      <c r="U156" s="235">
        <f>+I156-S156</f>
        <v>45166</v>
      </c>
      <c r="V156" s="63">
        <v>112</v>
      </c>
    </row>
    <row r="157" spans="1:22" s="30" customFormat="1" ht="18" customHeight="1" thickBot="1" x14ac:dyDescent="0.3">
      <c r="A157" s="106"/>
      <c r="B157" s="86"/>
      <c r="C157" s="86"/>
      <c r="D157" s="86"/>
      <c r="E157" s="86"/>
      <c r="F157" s="86"/>
      <c r="G157" s="86"/>
      <c r="H157" s="87"/>
      <c r="I157" s="89">
        <f>SUM(I156)</f>
        <v>50000</v>
      </c>
      <c r="J157" s="89">
        <f>SUM(J156)</f>
        <v>1854</v>
      </c>
      <c r="K157" s="89">
        <f t="shared" ref="K157:U157" si="48">SUM(K156)</f>
        <v>25</v>
      </c>
      <c r="L157" s="89">
        <f t="shared" si="48"/>
        <v>1435</v>
      </c>
      <c r="M157" s="89">
        <f t="shared" si="48"/>
        <v>3549.9999999999995</v>
      </c>
      <c r="N157" s="89">
        <f t="shared" si="48"/>
        <v>575</v>
      </c>
      <c r="O157" s="89">
        <f t="shared" si="48"/>
        <v>1520</v>
      </c>
      <c r="P157" s="89">
        <f t="shared" si="48"/>
        <v>3545.0000000000005</v>
      </c>
      <c r="Q157" s="89">
        <f t="shared" si="48"/>
        <v>0</v>
      </c>
      <c r="R157" s="89">
        <f t="shared" si="48"/>
        <v>10650</v>
      </c>
      <c r="S157" s="89">
        <f t="shared" si="48"/>
        <v>4834</v>
      </c>
      <c r="T157" s="89">
        <f t="shared" si="48"/>
        <v>7670</v>
      </c>
      <c r="U157" s="89">
        <f t="shared" si="48"/>
        <v>45166</v>
      </c>
      <c r="V157" s="90"/>
    </row>
    <row r="158" spans="1:22" s="30" customFormat="1" ht="10.5" customHeight="1" thickBot="1" x14ac:dyDescent="0.3">
      <c r="A158" s="282"/>
      <c r="B158" s="286"/>
      <c r="C158" s="286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7"/>
      <c r="R158" s="283"/>
      <c r="S158" s="283"/>
      <c r="T158" s="283"/>
      <c r="U158" s="283"/>
      <c r="V158" s="284"/>
    </row>
    <row r="159" spans="1:22" s="30" customFormat="1" ht="16.5" customHeight="1" thickBot="1" x14ac:dyDescent="0.3">
      <c r="A159" s="288" t="s">
        <v>171</v>
      </c>
      <c r="B159" s="289"/>
      <c r="C159" s="289"/>
      <c r="D159" s="289"/>
      <c r="E159" s="289"/>
      <c r="F159" s="290"/>
      <c r="G159" s="290"/>
      <c r="H159" s="290"/>
      <c r="I159" s="290"/>
      <c r="J159" s="290"/>
      <c r="K159" s="290"/>
      <c r="L159" s="290"/>
      <c r="M159" s="290"/>
      <c r="N159" s="290"/>
      <c r="O159" s="290"/>
      <c r="P159" s="290"/>
      <c r="Q159" s="290"/>
      <c r="R159" s="290"/>
      <c r="S159" s="290"/>
      <c r="T159" s="290"/>
      <c r="U159" s="290"/>
      <c r="V159" s="291"/>
    </row>
    <row r="160" spans="1:22" s="30" customFormat="1" ht="30" x14ac:dyDescent="0.25">
      <c r="A160" s="50">
        <v>1</v>
      </c>
      <c r="B160" s="197" t="s">
        <v>172</v>
      </c>
      <c r="C160" s="198" t="s">
        <v>38</v>
      </c>
      <c r="D160" s="199" t="s">
        <v>173</v>
      </c>
      <c r="E160" s="198" t="s">
        <v>143</v>
      </c>
      <c r="F160" s="292" t="s">
        <v>36</v>
      </c>
      <c r="G160" s="293">
        <v>44331</v>
      </c>
      <c r="H160" s="293">
        <v>44515</v>
      </c>
      <c r="I160" s="294">
        <v>100000</v>
      </c>
      <c r="J160" s="294">
        <v>12105.37</v>
      </c>
      <c r="K160" s="294">
        <v>25</v>
      </c>
      <c r="L160" s="295">
        <f>+I160*2.87%</f>
        <v>2870</v>
      </c>
      <c r="M160" s="295">
        <f t="shared" ref="M160:M165" si="49">+I160*7.1%</f>
        <v>7099.9999999999991</v>
      </c>
      <c r="N160" s="295">
        <v>717.6</v>
      </c>
      <c r="O160" s="295">
        <f t="shared" ref="O160:O165" si="50">+I160*3.04%</f>
        <v>3040</v>
      </c>
      <c r="P160" s="295">
        <f t="shared" ref="P160:P165" si="51">+I160*7.09%</f>
        <v>7090.0000000000009</v>
      </c>
      <c r="Q160" s="296">
        <v>0</v>
      </c>
      <c r="R160" s="295">
        <f t="shared" ref="R160:R165" si="52">SUM(K160:P160)</f>
        <v>20842.600000000002</v>
      </c>
      <c r="S160" s="295">
        <f t="shared" ref="S160:S165" si="53">+J160+K160+L160+O160+Q160</f>
        <v>18040.370000000003</v>
      </c>
      <c r="T160" s="295">
        <f t="shared" ref="T160:T165" si="54">+M160+N160+P160</f>
        <v>14907.6</v>
      </c>
      <c r="U160" s="297">
        <f t="shared" ref="U160:U165" si="55">+I160-S160</f>
        <v>81959.63</v>
      </c>
      <c r="V160" s="298">
        <v>112</v>
      </c>
    </row>
    <row r="161" spans="1:22" s="30" customFormat="1" ht="30" x14ac:dyDescent="0.25">
      <c r="A161" s="64">
        <v>2</v>
      </c>
      <c r="B161" s="299" t="s">
        <v>174</v>
      </c>
      <c r="C161" s="66" t="s">
        <v>38</v>
      </c>
      <c r="D161" s="213" t="s">
        <v>173</v>
      </c>
      <c r="E161" s="182" t="s">
        <v>175</v>
      </c>
      <c r="F161" s="292" t="s">
        <v>36</v>
      </c>
      <c r="G161" s="300">
        <v>44331</v>
      </c>
      <c r="H161" s="300">
        <v>44515</v>
      </c>
      <c r="I161" s="301">
        <v>80000</v>
      </c>
      <c r="J161" s="301">
        <v>7400.87</v>
      </c>
      <c r="K161" s="301">
        <v>25</v>
      </c>
      <c r="L161" s="302">
        <f>+I161*2.87%</f>
        <v>2296</v>
      </c>
      <c r="M161" s="302">
        <f t="shared" si="49"/>
        <v>5679.9999999999991</v>
      </c>
      <c r="N161" s="142">
        <v>717.6</v>
      </c>
      <c r="O161" s="302">
        <f t="shared" si="50"/>
        <v>2432</v>
      </c>
      <c r="P161" s="302">
        <f t="shared" si="51"/>
        <v>5672</v>
      </c>
      <c r="Q161" s="303">
        <v>0</v>
      </c>
      <c r="R161" s="302">
        <f t="shared" si="52"/>
        <v>16822.599999999999</v>
      </c>
      <c r="S161" s="302">
        <f t="shared" si="53"/>
        <v>12153.869999999999</v>
      </c>
      <c r="T161" s="302">
        <f t="shared" si="54"/>
        <v>12069.599999999999</v>
      </c>
      <c r="U161" s="304">
        <f t="shared" si="55"/>
        <v>67846.13</v>
      </c>
      <c r="V161" s="298">
        <v>112</v>
      </c>
    </row>
    <row r="162" spans="1:22" s="30" customFormat="1" ht="30" customHeight="1" x14ac:dyDescent="0.25">
      <c r="A162" s="64">
        <v>3</v>
      </c>
      <c r="B162" s="299" t="s">
        <v>176</v>
      </c>
      <c r="C162" s="182" t="s">
        <v>38</v>
      </c>
      <c r="D162" s="213" t="s">
        <v>173</v>
      </c>
      <c r="E162" s="182" t="s">
        <v>177</v>
      </c>
      <c r="F162" s="292" t="s">
        <v>36</v>
      </c>
      <c r="G162" s="69">
        <v>44348</v>
      </c>
      <c r="H162" s="305">
        <v>44531</v>
      </c>
      <c r="I162" s="294">
        <v>40000</v>
      </c>
      <c r="J162" s="294">
        <v>442.65</v>
      </c>
      <c r="K162" s="294">
        <v>25</v>
      </c>
      <c r="L162" s="295">
        <v>1148</v>
      </c>
      <c r="M162" s="295">
        <f t="shared" si="49"/>
        <v>2839.9999999999995</v>
      </c>
      <c r="N162" s="147">
        <f>I162*1.15%</f>
        <v>460</v>
      </c>
      <c r="O162" s="295">
        <f t="shared" si="50"/>
        <v>1216</v>
      </c>
      <c r="P162" s="295">
        <f t="shared" si="51"/>
        <v>2836</v>
      </c>
      <c r="Q162" s="296">
        <v>0</v>
      </c>
      <c r="R162" s="295">
        <f t="shared" si="52"/>
        <v>8525</v>
      </c>
      <c r="S162" s="295">
        <f t="shared" si="53"/>
        <v>2831.65</v>
      </c>
      <c r="T162" s="295">
        <f t="shared" si="54"/>
        <v>6136</v>
      </c>
      <c r="U162" s="297">
        <f t="shared" si="55"/>
        <v>37168.35</v>
      </c>
      <c r="V162" s="298">
        <v>112</v>
      </c>
    </row>
    <row r="163" spans="1:22" s="30" customFormat="1" ht="30" customHeight="1" x14ac:dyDescent="0.25">
      <c r="A163" s="64">
        <v>4</v>
      </c>
      <c r="B163" s="299" t="s">
        <v>178</v>
      </c>
      <c r="C163" s="182" t="s">
        <v>34</v>
      </c>
      <c r="D163" s="213" t="s">
        <v>173</v>
      </c>
      <c r="E163" s="182" t="s">
        <v>88</v>
      </c>
      <c r="F163" s="292" t="s">
        <v>36</v>
      </c>
      <c r="G163" s="69">
        <v>44440</v>
      </c>
      <c r="H163" s="305">
        <v>44621</v>
      </c>
      <c r="I163" s="294">
        <v>60000</v>
      </c>
      <c r="J163" s="301">
        <v>3486.68</v>
      </c>
      <c r="K163" s="301">
        <v>25</v>
      </c>
      <c r="L163" s="302">
        <f>+I163*2.87%</f>
        <v>1722</v>
      </c>
      <c r="M163" s="302">
        <f t="shared" si="49"/>
        <v>4260</v>
      </c>
      <c r="N163" s="142">
        <f>I163*1.15%</f>
        <v>690</v>
      </c>
      <c r="O163" s="302">
        <f t="shared" si="50"/>
        <v>1824</v>
      </c>
      <c r="P163" s="302">
        <f t="shared" si="51"/>
        <v>4254</v>
      </c>
      <c r="Q163" s="303">
        <v>0</v>
      </c>
      <c r="R163" s="302">
        <f t="shared" si="52"/>
        <v>12775</v>
      </c>
      <c r="S163" s="302">
        <f t="shared" si="53"/>
        <v>7057.68</v>
      </c>
      <c r="T163" s="302">
        <f t="shared" si="54"/>
        <v>9204</v>
      </c>
      <c r="U163" s="304">
        <f t="shared" si="55"/>
        <v>52942.32</v>
      </c>
      <c r="V163" s="298">
        <v>112</v>
      </c>
    </row>
    <row r="164" spans="1:22" s="30" customFormat="1" ht="30" customHeight="1" x14ac:dyDescent="0.25">
      <c r="A164" s="64">
        <v>5</v>
      </c>
      <c r="B164" s="299" t="s">
        <v>179</v>
      </c>
      <c r="C164" s="182" t="s">
        <v>34</v>
      </c>
      <c r="D164" s="213" t="s">
        <v>173</v>
      </c>
      <c r="E164" s="182" t="s">
        <v>180</v>
      </c>
      <c r="F164" s="292" t="s">
        <v>36</v>
      </c>
      <c r="G164" s="69">
        <v>44440</v>
      </c>
      <c r="H164" s="305">
        <v>44621</v>
      </c>
      <c r="I164" s="294">
        <v>60000</v>
      </c>
      <c r="J164" s="301">
        <v>3486.68</v>
      </c>
      <c r="K164" s="301">
        <v>25</v>
      </c>
      <c r="L164" s="302">
        <f>+I164*2.87%</f>
        <v>1722</v>
      </c>
      <c r="M164" s="302">
        <f t="shared" si="49"/>
        <v>4260</v>
      </c>
      <c r="N164" s="142">
        <f>I164*1.15%</f>
        <v>690</v>
      </c>
      <c r="O164" s="302">
        <f t="shared" si="50"/>
        <v>1824</v>
      </c>
      <c r="P164" s="302">
        <f t="shared" si="51"/>
        <v>4254</v>
      </c>
      <c r="Q164" s="303">
        <v>0</v>
      </c>
      <c r="R164" s="302">
        <f t="shared" si="52"/>
        <v>12775</v>
      </c>
      <c r="S164" s="302">
        <f t="shared" si="53"/>
        <v>7057.68</v>
      </c>
      <c r="T164" s="302">
        <f t="shared" si="54"/>
        <v>9204</v>
      </c>
      <c r="U164" s="304">
        <f t="shared" si="55"/>
        <v>52942.32</v>
      </c>
      <c r="V164" s="298">
        <v>112</v>
      </c>
    </row>
    <row r="165" spans="1:22" s="30" customFormat="1" ht="36" customHeight="1" thickBot="1" x14ac:dyDescent="0.3">
      <c r="A165" s="78">
        <v>6</v>
      </c>
      <c r="B165" s="201" t="s">
        <v>181</v>
      </c>
      <c r="C165" s="170" t="s">
        <v>38</v>
      </c>
      <c r="D165" s="202" t="s">
        <v>173</v>
      </c>
      <c r="E165" s="170" t="s">
        <v>88</v>
      </c>
      <c r="F165" s="292" t="s">
        <v>36</v>
      </c>
      <c r="G165" s="69">
        <v>44348</v>
      </c>
      <c r="H165" s="305">
        <v>44531</v>
      </c>
      <c r="I165" s="294">
        <v>45000</v>
      </c>
      <c r="J165" s="294">
        <v>1148.33</v>
      </c>
      <c r="K165" s="294">
        <v>25</v>
      </c>
      <c r="L165" s="295">
        <f>+I165*2.87%</f>
        <v>1291.5</v>
      </c>
      <c r="M165" s="295">
        <f t="shared" si="49"/>
        <v>3194.9999999999995</v>
      </c>
      <c r="N165" s="147">
        <f>I165*1.15%</f>
        <v>517.5</v>
      </c>
      <c r="O165" s="295">
        <f t="shared" si="50"/>
        <v>1368</v>
      </c>
      <c r="P165" s="295">
        <f t="shared" si="51"/>
        <v>3190.5</v>
      </c>
      <c r="Q165" s="296">
        <v>0</v>
      </c>
      <c r="R165" s="295">
        <f t="shared" si="52"/>
        <v>9587.5</v>
      </c>
      <c r="S165" s="295">
        <f t="shared" si="53"/>
        <v>3832.83</v>
      </c>
      <c r="T165" s="295">
        <f t="shared" si="54"/>
        <v>6903</v>
      </c>
      <c r="U165" s="297">
        <f t="shared" si="55"/>
        <v>41167.17</v>
      </c>
      <c r="V165" s="298">
        <v>112</v>
      </c>
    </row>
    <row r="166" spans="1:22" s="30" customFormat="1" ht="18" customHeight="1" thickBot="1" x14ac:dyDescent="0.3">
      <c r="A166" s="85"/>
      <c r="B166" s="131"/>
      <c r="C166" s="131"/>
      <c r="D166" s="131"/>
      <c r="E166" s="131"/>
      <c r="F166" s="86"/>
      <c r="G166" s="86"/>
      <c r="H166" s="87"/>
      <c r="I166" s="89">
        <f>SUM(I160:I165)</f>
        <v>385000</v>
      </c>
      <c r="J166" s="89">
        <f>SUM(J160:J165)</f>
        <v>28070.58</v>
      </c>
      <c r="K166" s="89">
        <f t="shared" ref="K166:U166" si="56">SUM(K160:K165)</f>
        <v>150</v>
      </c>
      <c r="L166" s="89">
        <f t="shared" si="56"/>
        <v>11049.5</v>
      </c>
      <c r="M166" s="89">
        <f t="shared" si="56"/>
        <v>27335</v>
      </c>
      <c r="N166" s="89">
        <f t="shared" si="56"/>
        <v>3792.7</v>
      </c>
      <c r="O166" s="89">
        <f t="shared" si="56"/>
        <v>11704</v>
      </c>
      <c r="P166" s="89">
        <f t="shared" si="56"/>
        <v>27296.5</v>
      </c>
      <c r="Q166" s="89">
        <f t="shared" si="56"/>
        <v>0</v>
      </c>
      <c r="R166" s="89">
        <f t="shared" si="56"/>
        <v>81327.7</v>
      </c>
      <c r="S166" s="89">
        <f t="shared" si="56"/>
        <v>50974.080000000002</v>
      </c>
      <c r="T166" s="89">
        <f t="shared" si="56"/>
        <v>58424.2</v>
      </c>
      <c r="U166" s="89">
        <f t="shared" si="56"/>
        <v>334025.92</v>
      </c>
      <c r="V166" s="306"/>
    </row>
    <row r="167" spans="1:22" s="30" customFormat="1" ht="8.1" customHeight="1" thickBot="1" x14ac:dyDescent="0.3">
      <c r="A167" s="307"/>
      <c r="B167" s="308"/>
      <c r="C167" s="308"/>
      <c r="D167" s="308"/>
      <c r="E167" s="308"/>
      <c r="F167" s="308"/>
      <c r="G167" s="308"/>
      <c r="H167" s="308"/>
      <c r="I167" s="309"/>
      <c r="J167" s="309"/>
      <c r="K167" s="309"/>
      <c r="L167" s="309"/>
      <c r="M167" s="309"/>
      <c r="N167" s="309"/>
      <c r="O167" s="309"/>
      <c r="P167" s="309"/>
      <c r="Q167" s="309"/>
      <c r="R167" s="309"/>
      <c r="S167" s="309"/>
      <c r="T167" s="309"/>
      <c r="U167" s="309"/>
      <c r="V167" s="310"/>
    </row>
    <row r="168" spans="1:22" s="30" customFormat="1" ht="16.5" customHeight="1" thickBot="1" x14ac:dyDescent="0.3">
      <c r="A168" s="311" t="s">
        <v>182</v>
      </c>
      <c r="B168" s="290"/>
      <c r="C168" s="290"/>
      <c r="D168" s="290"/>
      <c r="E168" s="290"/>
      <c r="F168" s="290"/>
      <c r="G168" s="290"/>
      <c r="H168" s="290"/>
      <c r="I168" s="290"/>
      <c r="J168" s="290"/>
      <c r="K168" s="290"/>
      <c r="L168" s="290"/>
      <c r="M168" s="290"/>
      <c r="N168" s="290"/>
      <c r="O168" s="290"/>
      <c r="P168" s="290"/>
      <c r="Q168" s="290"/>
      <c r="R168" s="290"/>
      <c r="S168" s="290"/>
      <c r="T168" s="290"/>
      <c r="U168" s="290"/>
      <c r="V168" s="312"/>
    </row>
    <row r="169" spans="1:22" s="30" customFormat="1" ht="21.75" customHeight="1" x14ac:dyDescent="0.25">
      <c r="A169" s="50">
        <v>1</v>
      </c>
      <c r="B169" s="313" t="s">
        <v>183</v>
      </c>
      <c r="C169" s="198" t="s">
        <v>38</v>
      </c>
      <c r="D169" s="314" t="s">
        <v>184</v>
      </c>
      <c r="E169" s="314" t="s">
        <v>102</v>
      </c>
      <c r="F169" s="292" t="s">
        <v>36</v>
      </c>
      <c r="G169" s="293">
        <v>44317</v>
      </c>
      <c r="H169" s="293">
        <v>44501</v>
      </c>
      <c r="I169" s="294">
        <v>100000</v>
      </c>
      <c r="J169" s="294">
        <v>12105.37</v>
      </c>
      <c r="K169" s="294">
        <v>25</v>
      </c>
      <c r="L169" s="295">
        <f>+I169*2.87%</f>
        <v>2870</v>
      </c>
      <c r="M169" s="295">
        <f>+I169*7.1%</f>
        <v>7099.9999999999991</v>
      </c>
      <c r="N169" s="295">
        <v>717.6</v>
      </c>
      <c r="O169" s="295">
        <f>+I169*3.04%</f>
        <v>3040</v>
      </c>
      <c r="P169" s="295">
        <f>+I169*7.09%</f>
        <v>7090.0000000000009</v>
      </c>
      <c r="Q169" s="296">
        <v>0</v>
      </c>
      <c r="R169" s="295">
        <f>SUM(K169:P169)</f>
        <v>20842.600000000002</v>
      </c>
      <c r="S169" s="295">
        <f>+J169+K169+L169+O169+Q169</f>
        <v>18040.370000000003</v>
      </c>
      <c r="T169" s="295">
        <f>+M169+N169+P169</f>
        <v>14907.6</v>
      </c>
      <c r="U169" s="315">
        <f>+I169-S169</f>
        <v>81959.63</v>
      </c>
      <c r="V169" s="316">
        <v>112</v>
      </c>
    </row>
    <row r="170" spans="1:22" s="30" customFormat="1" ht="30" customHeight="1" x14ac:dyDescent="0.25">
      <c r="A170" s="64">
        <v>2</v>
      </c>
      <c r="B170" s="313" t="s">
        <v>185</v>
      </c>
      <c r="C170" s="206" t="s">
        <v>34</v>
      </c>
      <c r="D170" s="314" t="s">
        <v>184</v>
      </c>
      <c r="E170" s="314" t="s">
        <v>186</v>
      </c>
      <c r="F170" s="292" t="s">
        <v>36</v>
      </c>
      <c r="G170" s="69">
        <v>44348</v>
      </c>
      <c r="H170" s="305">
        <v>44531</v>
      </c>
      <c r="I170" s="294">
        <v>40000</v>
      </c>
      <c r="J170" s="294">
        <v>442.65</v>
      </c>
      <c r="K170" s="294">
        <v>25</v>
      </c>
      <c r="L170" s="295">
        <f>+I170*2.87%</f>
        <v>1148</v>
      </c>
      <c r="M170" s="295">
        <f>+I170*7.1%</f>
        <v>2839.9999999999995</v>
      </c>
      <c r="N170" s="147">
        <f>I170*1.15%</f>
        <v>460</v>
      </c>
      <c r="O170" s="295">
        <f>+I170*3.04%</f>
        <v>1216</v>
      </c>
      <c r="P170" s="295">
        <f>+I170*7.09%</f>
        <v>2836</v>
      </c>
      <c r="Q170" s="296">
        <v>0</v>
      </c>
      <c r="R170" s="295">
        <f>SUM(K170:P170)</f>
        <v>8525</v>
      </c>
      <c r="S170" s="295">
        <f>+J170+K170+L170+O170+Q170</f>
        <v>2831.65</v>
      </c>
      <c r="T170" s="295">
        <f>+M170+N170+P170</f>
        <v>6136</v>
      </c>
      <c r="U170" s="315">
        <f>+I170-S170</f>
        <v>37168.35</v>
      </c>
      <c r="V170" s="126">
        <v>112</v>
      </c>
    </row>
    <row r="171" spans="1:22" s="30" customFormat="1" ht="36" customHeight="1" thickBot="1" x14ac:dyDescent="0.3">
      <c r="A171" s="78">
        <v>3</v>
      </c>
      <c r="B171" s="313" t="s">
        <v>187</v>
      </c>
      <c r="C171" s="182" t="s">
        <v>34</v>
      </c>
      <c r="D171" s="314" t="s">
        <v>184</v>
      </c>
      <c r="E171" s="314" t="s">
        <v>188</v>
      </c>
      <c r="F171" s="292" t="s">
        <v>36</v>
      </c>
      <c r="G171" s="69">
        <v>44348</v>
      </c>
      <c r="H171" s="305">
        <v>44531</v>
      </c>
      <c r="I171" s="294">
        <v>29400</v>
      </c>
      <c r="J171" s="294">
        <v>0</v>
      </c>
      <c r="K171" s="294">
        <v>25</v>
      </c>
      <c r="L171" s="295">
        <f>+I171*2.87%</f>
        <v>843.78</v>
      </c>
      <c r="M171" s="295">
        <f>+I171*7.1%</f>
        <v>2087.3999999999996</v>
      </c>
      <c r="N171" s="147">
        <f>I171*1.15%</f>
        <v>338.09999999999997</v>
      </c>
      <c r="O171" s="295">
        <f>+I171*3.04%</f>
        <v>893.76</v>
      </c>
      <c r="P171" s="295">
        <f>+I171*7.09%</f>
        <v>2084.46</v>
      </c>
      <c r="Q171" s="296">
        <v>0</v>
      </c>
      <c r="R171" s="295">
        <f>SUM(K171:P171)</f>
        <v>6272.4999999999991</v>
      </c>
      <c r="S171" s="295">
        <f>+J171+K171+L171+O171+Q171</f>
        <v>1762.54</v>
      </c>
      <c r="T171" s="295">
        <f>+M171+N171+P171</f>
        <v>4509.9599999999991</v>
      </c>
      <c r="U171" s="315">
        <f>+I171-S171</f>
        <v>27637.46</v>
      </c>
      <c r="V171" s="126">
        <v>112</v>
      </c>
    </row>
    <row r="172" spans="1:22" s="30" customFormat="1" ht="18" customHeight="1" thickBot="1" x14ac:dyDescent="0.3">
      <c r="A172" s="317"/>
      <c r="B172" s="318"/>
      <c r="C172" s="318"/>
      <c r="D172" s="318"/>
      <c r="E172" s="308"/>
      <c r="F172" s="308"/>
      <c r="G172" s="308"/>
      <c r="H172" s="308"/>
      <c r="I172" s="88">
        <f>SUM(I169:I171)</f>
        <v>169400</v>
      </c>
      <c r="J172" s="88">
        <f>SUM(J169:J171)</f>
        <v>12548.02</v>
      </c>
      <c r="K172" s="88">
        <f t="shared" ref="K172:U172" si="57">SUM(K169:K171)</f>
        <v>75</v>
      </c>
      <c r="L172" s="88">
        <f t="shared" si="57"/>
        <v>4861.78</v>
      </c>
      <c r="M172" s="88">
        <f t="shared" si="57"/>
        <v>12027.399999999998</v>
      </c>
      <c r="N172" s="88">
        <f t="shared" si="57"/>
        <v>1515.6999999999998</v>
      </c>
      <c r="O172" s="88">
        <f t="shared" si="57"/>
        <v>5149.76</v>
      </c>
      <c r="P172" s="88">
        <f t="shared" si="57"/>
        <v>12010.46</v>
      </c>
      <c r="Q172" s="88">
        <f t="shared" si="57"/>
        <v>0</v>
      </c>
      <c r="R172" s="88">
        <f t="shared" si="57"/>
        <v>35640.1</v>
      </c>
      <c r="S172" s="88">
        <f t="shared" si="57"/>
        <v>22634.560000000005</v>
      </c>
      <c r="T172" s="88">
        <f t="shared" si="57"/>
        <v>25553.559999999998</v>
      </c>
      <c r="U172" s="88">
        <f t="shared" si="57"/>
        <v>146765.44</v>
      </c>
      <c r="V172" s="319"/>
    </row>
    <row r="173" spans="1:22" s="30" customFormat="1" ht="18" customHeight="1" thickBot="1" x14ac:dyDescent="0.3">
      <c r="A173" s="91" t="s">
        <v>189</v>
      </c>
      <c r="B173" s="92"/>
      <c r="C173" s="92"/>
      <c r="D173" s="92"/>
      <c r="E173" s="93"/>
      <c r="F173" s="91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3"/>
    </row>
    <row r="174" spans="1:22" s="223" customFormat="1" ht="32.25" thickBot="1" x14ac:dyDescent="0.3">
      <c r="A174" s="278">
        <v>1</v>
      </c>
      <c r="B174" s="279" t="s">
        <v>190</v>
      </c>
      <c r="C174" s="66" t="s">
        <v>34</v>
      </c>
      <c r="D174" s="280" t="s">
        <v>189</v>
      </c>
      <c r="E174" s="281" t="s">
        <v>71</v>
      </c>
      <c r="F174" s="163" t="s">
        <v>36</v>
      </c>
      <c r="G174" s="111">
        <v>44378</v>
      </c>
      <c r="H174" s="111">
        <v>44562</v>
      </c>
      <c r="I174" s="234">
        <v>75000</v>
      </c>
      <c r="J174" s="234">
        <v>6309.38</v>
      </c>
      <c r="K174" s="234">
        <v>25</v>
      </c>
      <c r="L174" s="234">
        <f>+I174*2.87%</f>
        <v>2152.5</v>
      </c>
      <c r="M174" s="234">
        <f>+I174*7.1%</f>
        <v>5324.9999999999991</v>
      </c>
      <c r="N174" s="234">
        <v>717.6</v>
      </c>
      <c r="O174" s="234">
        <f>+I174*3.04%</f>
        <v>2280</v>
      </c>
      <c r="P174" s="234">
        <f>+I174*7.09%</f>
        <v>5317.5</v>
      </c>
      <c r="Q174" s="164">
        <v>0</v>
      </c>
      <c r="R174" s="234">
        <f>SUM(K174:P174)</f>
        <v>15817.599999999999</v>
      </c>
      <c r="S174" s="234">
        <f>+J174+K174+L174+O174+Q174</f>
        <v>10766.880000000001</v>
      </c>
      <c r="T174" s="234">
        <f>+M174+N174+P174</f>
        <v>11360.099999999999</v>
      </c>
      <c r="U174" s="235">
        <f>+I174-S174</f>
        <v>64233.119999999995</v>
      </c>
      <c r="V174" s="63">
        <v>112</v>
      </c>
    </row>
    <row r="175" spans="1:22" s="30" customFormat="1" ht="16.5" thickBot="1" x14ac:dyDescent="0.3">
      <c r="A175" s="320"/>
      <c r="B175" s="321"/>
      <c r="C175" s="321"/>
      <c r="D175" s="321"/>
      <c r="E175" s="321"/>
      <c r="F175" s="321"/>
      <c r="G175" s="321"/>
      <c r="H175" s="321"/>
      <c r="I175" s="88">
        <f>SUM(I174)</f>
        <v>75000</v>
      </c>
      <c r="J175" s="88">
        <f>SUM(J174)</f>
        <v>6309.38</v>
      </c>
      <c r="K175" s="88">
        <f t="shared" ref="K175:U175" si="58">SUM(K174)</f>
        <v>25</v>
      </c>
      <c r="L175" s="88">
        <f t="shared" si="58"/>
        <v>2152.5</v>
      </c>
      <c r="M175" s="88">
        <f t="shared" si="58"/>
        <v>5324.9999999999991</v>
      </c>
      <c r="N175" s="88">
        <f t="shared" si="58"/>
        <v>717.6</v>
      </c>
      <c r="O175" s="88">
        <f t="shared" si="58"/>
        <v>2280</v>
      </c>
      <c r="P175" s="88">
        <f t="shared" si="58"/>
        <v>5317.5</v>
      </c>
      <c r="Q175" s="88">
        <f t="shared" si="58"/>
        <v>0</v>
      </c>
      <c r="R175" s="88">
        <f t="shared" si="58"/>
        <v>15817.599999999999</v>
      </c>
      <c r="S175" s="88">
        <f t="shared" si="58"/>
        <v>10766.880000000001</v>
      </c>
      <c r="T175" s="88">
        <f t="shared" si="58"/>
        <v>11360.099999999999</v>
      </c>
      <c r="U175" s="88">
        <f t="shared" si="58"/>
        <v>64233.119999999995</v>
      </c>
      <c r="V175" s="319"/>
    </row>
    <row r="176" spans="1:22" s="30" customFormat="1" ht="9.9499999999999993" customHeight="1" thickBot="1" x14ac:dyDescent="0.3">
      <c r="A176" s="320"/>
      <c r="B176" s="321"/>
      <c r="C176" s="321"/>
      <c r="D176" s="321"/>
      <c r="E176" s="321"/>
      <c r="F176" s="321"/>
      <c r="G176" s="321"/>
      <c r="H176" s="321"/>
      <c r="I176" s="322"/>
      <c r="J176" s="322"/>
      <c r="K176" s="322"/>
      <c r="L176" s="322"/>
      <c r="M176" s="322"/>
      <c r="N176" s="322"/>
      <c r="O176" s="322"/>
      <c r="P176" s="322"/>
      <c r="Q176" s="322"/>
      <c r="R176" s="322"/>
      <c r="S176" s="322"/>
      <c r="T176" s="322"/>
      <c r="U176" s="322"/>
      <c r="V176" s="323"/>
    </row>
    <row r="177" spans="1:22" s="30" customFormat="1" ht="18" customHeight="1" thickBot="1" x14ac:dyDescent="0.3">
      <c r="A177" s="324" t="s">
        <v>191</v>
      </c>
      <c r="B177" s="159"/>
      <c r="C177" s="159"/>
      <c r="D177" s="159"/>
      <c r="E177" s="160"/>
      <c r="F177" s="91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3"/>
    </row>
    <row r="178" spans="1:22" s="30" customFormat="1" ht="18" customHeight="1" x14ac:dyDescent="0.25">
      <c r="A178" s="50">
        <v>1</v>
      </c>
      <c r="B178" s="325" t="s">
        <v>192</v>
      </c>
      <c r="C178" s="66" t="s">
        <v>34</v>
      </c>
      <c r="D178" s="66" t="s">
        <v>191</v>
      </c>
      <c r="E178" s="326" t="s">
        <v>193</v>
      </c>
      <c r="F178" s="178" t="s">
        <v>36</v>
      </c>
      <c r="G178" s="111">
        <v>44317</v>
      </c>
      <c r="H178" s="111">
        <v>44501</v>
      </c>
      <c r="I178" s="142">
        <v>23100</v>
      </c>
      <c r="J178" s="71">
        <v>0</v>
      </c>
      <c r="K178" s="142">
        <v>25</v>
      </c>
      <c r="L178" s="71">
        <f t="shared" ref="L178:L198" si="59">+I178*2.87%</f>
        <v>662.97</v>
      </c>
      <c r="M178" s="71">
        <f t="shared" ref="M178:M198" si="60">+I178*7.1%</f>
        <v>1640.1</v>
      </c>
      <c r="N178" s="142">
        <f t="shared" ref="N178:N198" si="61">I178*1.15%</f>
        <v>265.64999999999998</v>
      </c>
      <c r="O178" s="71">
        <f t="shared" ref="O178:O198" si="62">+I178*3.04%</f>
        <v>702.24</v>
      </c>
      <c r="P178" s="71">
        <f t="shared" ref="P178:P198" si="63">+I178*7.09%</f>
        <v>1637.7900000000002</v>
      </c>
      <c r="Q178" s="143">
        <v>0</v>
      </c>
      <c r="R178" s="71">
        <f t="shared" ref="R178:R198" si="64">SUM(K178:P178)</f>
        <v>4933.75</v>
      </c>
      <c r="S178" s="71">
        <f t="shared" ref="S178:S198" si="65">+J178+K178+L178+O178+Q178</f>
        <v>1390.21</v>
      </c>
      <c r="T178" s="71">
        <f t="shared" ref="T178:T198" si="66">+M178+N178+P178</f>
        <v>3543.54</v>
      </c>
      <c r="U178" s="144">
        <f t="shared" ref="U178:U198" si="67">+I178-S178</f>
        <v>21709.79</v>
      </c>
      <c r="V178" s="63">
        <v>112</v>
      </c>
    </row>
    <row r="179" spans="1:22" s="30" customFormat="1" ht="18" customHeight="1" x14ac:dyDescent="0.25">
      <c r="A179" s="64">
        <v>2</v>
      </c>
      <c r="B179" s="325" t="s">
        <v>194</v>
      </c>
      <c r="C179" s="66" t="s">
        <v>38</v>
      </c>
      <c r="D179" s="66" t="s">
        <v>191</v>
      </c>
      <c r="E179" s="326" t="s">
        <v>193</v>
      </c>
      <c r="F179" s="178" t="s">
        <v>36</v>
      </c>
      <c r="G179" s="111">
        <v>44317</v>
      </c>
      <c r="H179" s="111">
        <v>44501</v>
      </c>
      <c r="I179" s="142">
        <v>23100</v>
      </c>
      <c r="J179" s="71">
        <v>0</v>
      </c>
      <c r="K179" s="142">
        <v>25</v>
      </c>
      <c r="L179" s="71">
        <f t="shared" si="59"/>
        <v>662.97</v>
      </c>
      <c r="M179" s="71">
        <f t="shared" si="60"/>
        <v>1640.1</v>
      </c>
      <c r="N179" s="142">
        <f t="shared" si="61"/>
        <v>265.64999999999998</v>
      </c>
      <c r="O179" s="71">
        <f t="shared" si="62"/>
        <v>702.24</v>
      </c>
      <c r="P179" s="71">
        <f t="shared" si="63"/>
        <v>1637.7900000000002</v>
      </c>
      <c r="Q179" s="143">
        <v>0</v>
      </c>
      <c r="R179" s="71">
        <f t="shared" si="64"/>
        <v>4933.75</v>
      </c>
      <c r="S179" s="71">
        <f t="shared" si="65"/>
        <v>1390.21</v>
      </c>
      <c r="T179" s="71">
        <f t="shared" si="66"/>
        <v>3543.54</v>
      </c>
      <c r="U179" s="144">
        <f t="shared" si="67"/>
        <v>21709.79</v>
      </c>
      <c r="V179" s="75">
        <v>112</v>
      </c>
    </row>
    <row r="180" spans="1:22" s="30" customFormat="1" ht="18" customHeight="1" x14ac:dyDescent="0.25">
      <c r="A180" s="64">
        <v>3</v>
      </c>
      <c r="B180" s="325" t="s">
        <v>195</v>
      </c>
      <c r="C180" s="66" t="s">
        <v>38</v>
      </c>
      <c r="D180" s="66" t="s">
        <v>191</v>
      </c>
      <c r="E180" s="326" t="s">
        <v>193</v>
      </c>
      <c r="F180" s="178" t="s">
        <v>36</v>
      </c>
      <c r="G180" s="111">
        <v>44317</v>
      </c>
      <c r="H180" s="111">
        <v>44501</v>
      </c>
      <c r="I180" s="142">
        <v>23100</v>
      </c>
      <c r="J180" s="71">
        <v>0</v>
      </c>
      <c r="K180" s="142">
        <v>25</v>
      </c>
      <c r="L180" s="71">
        <f t="shared" si="59"/>
        <v>662.97</v>
      </c>
      <c r="M180" s="71">
        <f t="shared" si="60"/>
        <v>1640.1</v>
      </c>
      <c r="N180" s="142">
        <f t="shared" si="61"/>
        <v>265.64999999999998</v>
      </c>
      <c r="O180" s="71">
        <f t="shared" si="62"/>
        <v>702.24</v>
      </c>
      <c r="P180" s="71">
        <f t="shared" si="63"/>
        <v>1637.7900000000002</v>
      </c>
      <c r="Q180" s="143">
        <v>0</v>
      </c>
      <c r="R180" s="71">
        <f t="shared" si="64"/>
        <v>4933.75</v>
      </c>
      <c r="S180" s="71">
        <f t="shared" si="65"/>
        <v>1390.21</v>
      </c>
      <c r="T180" s="71">
        <f t="shared" si="66"/>
        <v>3543.54</v>
      </c>
      <c r="U180" s="144">
        <f t="shared" si="67"/>
        <v>21709.79</v>
      </c>
      <c r="V180" s="75">
        <v>112</v>
      </c>
    </row>
    <row r="181" spans="1:22" s="30" customFormat="1" ht="18" customHeight="1" x14ac:dyDescent="0.25">
      <c r="A181" s="64">
        <v>4</v>
      </c>
      <c r="B181" s="325" t="s">
        <v>196</v>
      </c>
      <c r="C181" s="66" t="s">
        <v>38</v>
      </c>
      <c r="D181" s="66" t="s">
        <v>191</v>
      </c>
      <c r="E181" s="326" t="s">
        <v>193</v>
      </c>
      <c r="F181" s="178" t="s">
        <v>36</v>
      </c>
      <c r="G181" s="111">
        <v>44317</v>
      </c>
      <c r="H181" s="111">
        <v>44501</v>
      </c>
      <c r="I181" s="142">
        <v>23100</v>
      </c>
      <c r="J181" s="71">
        <v>0</v>
      </c>
      <c r="K181" s="142">
        <v>25</v>
      </c>
      <c r="L181" s="71">
        <f t="shared" si="59"/>
        <v>662.97</v>
      </c>
      <c r="M181" s="71">
        <f t="shared" si="60"/>
        <v>1640.1</v>
      </c>
      <c r="N181" s="142">
        <f t="shared" si="61"/>
        <v>265.64999999999998</v>
      </c>
      <c r="O181" s="71">
        <f t="shared" si="62"/>
        <v>702.24</v>
      </c>
      <c r="P181" s="71">
        <f t="shared" si="63"/>
        <v>1637.7900000000002</v>
      </c>
      <c r="Q181" s="143">
        <v>0</v>
      </c>
      <c r="R181" s="71">
        <f t="shared" si="64"/>
        <v>4933.75</v>
      </c>
      <c r="S181" s="71">
        <f t="shared" si="65"/>
        <v>1390.21</v>
      </c>
      <c r="T181" s="71">
        <f t="shared" si="66"/>
        <v>3543.54</v>
      </c>
      <c r="U181" s="144">
        <f t="shared" si="67"/>
        <v>21709.79</v>
      </c>
      <c r="V181" s="75">
        <v>112</v>
      </c>
    </row>
    <row r="182" spans="1:22" s="30" customFormat="1" ht="18" customHeight="1" x14ac:dyDescent="0.25">
      <c r="A182" s="64">
        <v>5</v>
      </c>
      <c r="B182" s="325" t="s">
        <v>197</v>
      </c>
      <c r="C182" s="66" t="s">
        <v>38</v>
      </c>
      <c r="D182" s="66" t="s">
        <v>191</v>
      </c>
      <c r="E182" s="326" t="s">
        <v>193</v>
      </c>
      <c r="F182" s="178" t="s">
        <v>36</v>
      </c>
      <c r="G182" s="111">
        <v>44440</v>
      </c>
      <c r="H182" s="327">
        <v>44621</v>
      </c>
      <c r="I182" s="142">
        <v>23100</v>
      </c>
      <c r="J182" s="71">
        <v>0</v>
      </c>
      <c r="K182" s="142">
        <v>25</v>
      </c>
      <c r="L182" s="71">
        <f t="shared" si="59"/>
        <v>662.97</v>
      </c>
      <c r="M182" s="71">
        <f t="shared" si="60"/>
        <v>1640.1</v>
      </c>
      <c r="N182" s="142">
        <f t="shared" si="61"/>
        <v>265.64999999999998</v>
      </c>
      <c r="O182" s="71">
        <f t="shared" si="62"/>
        <v>702.24</v>
      </c>
      <c r="P182" s="71">
        <f t="shared" si="63"/>
        <v>1637.7900000000002</v>
      </c>
      <c r="Q182" s="143">
        <v>0</v>
      </c>
      <c r="R182" s="71">
        <f t="shared" si="64"/>
        <v>4933.75</v>
      </c>
      <c r="S182" s="71">
        <f t="shared" si="65"/>
        <v>1390.21</v>
      </c>
      <c r="T182" s="71">
        <f t="shared" si="66"/>
        <v>3543.54</v>
      </c>
      <c r="U182" s="144">
        <f t="shared" si="67"/>
        <v>21709.79</v>
      </c>
      <c r="V182" s="75">
        <v>112</v>
      </c>
    </row>
    <row r="183" spans="1:22" s="30" customFormat="1" ht="18" customHeight="1" x14ac:dyDescent="0.25">
      <c r="A183" s="64">
        <v>6</v>
      </c>
      <c r="B183" s="325" t="s">
        <v>198</v>
      </c>
      <c r="C183" s="66" t="s">
        <v>38</v>
      </c>
      <c r="D183" s="66" t="s">
        <v>191</v>
      </c>
      <c r="E183" s="326" t="s">
        <v>193</v>
      </c>
      <c r="F183" s="178" t="s">
        <v>36</v>
      </c>
      <c r="G183" s="69">
        <v>44470</v>
      </c>
      <c r="H183" s="327">
        <v>44652</v>
      </c>
      <c r="I183" s="142">
        <v>23100</v>
      </c>
      <c r="J183" s="71">
        <v>0</v>
      </c>
      <c r="K183" s="142">
        <v>25</v>
      </c>
      <c r="L183" s="71">
        <f t="shared" si="59"/>
        <v>662.97</v>
      </c>
      <c r="M183" s="71">
        <f t="shared" si="60"/>
        <v>1640.1</v>
      </c>
      <c r="N183" s="142">
        <f t="shared" si="61"/>
        <v>265.64999999999998</v>
      </c>
      <c r="O183" s="71">
        <f t="shared" si="62"/>
        <v>702.24</v>
      </c>
      <c r="P183" s="71">
        <f t="shared" si="63"/>
        <v>1637.7900000000002</v>
      </c>
      <c r="Q183" s="143">
        <v>0</v>
      </c>
      <c r="R183" s="71">
        <f t="shared" si="64"/>
        <v>4933.75</v>
      </c>
      <c r="S183" s="71">
        <f t="shared" si="65"/>
        <v>1390.21</v>
      </c>
      <c r="T183" s="71">
        <f t="shared" si="66"/>
        <v>3543.54</v>
      </c>
      <c r="U183" s="144">
        <f t="shared" si="67"/>
        <v>21709.79</v>
      </c>
      <c r="V183" s="75">
        <v>112</v>
      </c>
    </row>
    <row r="184" spans="1:22" s="30" customFormat="1" ht="18" customHeight="1" x14ac:dyDescent="0.25">
      <c r="A184" s="64">
        <v>7</v>
      </c>
      <c r="B184" s="325" t="s">
        <v>199</v>
      </c>
      <c r="C184" s="66" t="s">
        <v>38</v>
      </c>
      <c r="D184" s="66" t="s">
        <v>191</v>
      </c>
      <c r="E184" s="326" t="s">
        <v>193</v>
      </c>
      <c r="F184" s="178" t="s">
        <v>36</v>
      </c>
      <c r="G184" s="111">
        <v>44317</v>
      </c>
      <c r="H184" s="111">
        <v>44501</v>
      </c>
      <c r="I184" s="142">
        <v>23100</v>
      </c>
      <c r="J184" s="71">
        <v>0</v>
      </c>
      <c r="K184" s="142">
        <v>25</v>
      </c>
      <c r="L184" s="71">
        <f t="shared" si="59"/>
        <v>662.97</v>
      </c>
      <c r="M184" s="71">
        <f t="shared" si="60"/>
        <v>1640.1</v>
      </c>
      <c r="N184" s="142">
        <f t="shared" si="61"/>
        <v>265.64999999999998</v>
      </c>
      <c r="O184" s="71">
        <f t="shared" si="62"/>
        <v>702.24</v>
      </c>
      <c r="P184" s="71">
        <f t="shared" si="63"/>
        <v>1637.7900000000002</v>
      </c>
      <c r="Q184" s="143">
        <v>0</v>
      </c>
      <c r="R184" s="71">
        <f t="shared" si="64"/>
        <v>4933.75</v>
      </c>
      <c r="S184" s="71">
        <f t="shared" si="65"/>
        <v>1390.21</v>
      </c>
      <c r="T184" s="71">
        <f t="shared" si="66"/>
        <v>3543.54</v>
      </c>
      <c r="U184" s="144">
        <f t="shared" si="67"/>
        <v>21709.79</v>
      </c>
      <c r="V184" s="75">
        <v>112</v>
      </c>
    </row>
    <row r="185" spans="1:22" s="30" customFormat="1" ht="18" customHeight="1" x14ac:dyDescent="0.25">
      <c r="A185" s="64">
        <v>8</v>
      </c>
      <c r="B185" s="325" t="s">
        <v>200</v>
      </c>
      <c r="C185" s="66" t="s">
        <v>38</v>
      </c>
      <c r="D185" s="66" t="s">
        <v>191</v>
      </c>
      <c r="E185" s="326" t="s">
        <v>193</v>
      </c>
      <c r="F185" s="178" t="s">
        <v>36</v>
      </c>
      <c r="G185" s="69">
        <v>44348</v>
      </c>
      <c r="H185" s="327">
        <v>44531</v>
      </c>
      <c r="I185" s="142">
        <v>23100</v>
      </c>
      <c r="J185" s="71">
        <v>0</v>
      </c>
      <c r="K185" s="142">
        <v>25</v>
      </c>
      <c r="L185" s="71">
        <f t="shared" si="59"/>
        <v>662.97</v>
      </c>
      <c r="M185" s="71">
        <f t="shared" si="60"/>
        <v>1640.1</v>
      </c>
      <c r="N185" s="142">
        <f t="shared" si="61"/>
        <v>265.64999999999998</v>
      </c>
      <c r="O185" s="71">
        <f t="shared" si="62"/>
        <v>702.24</v>
      </c>
      <c r="P185" s="71">
        <f t="shared" si="63"/>
        <v>1637.7900000000002</v>
      </c>
      <c r="Q185" s="143">
        <v>0</v>
      </c>
      <c r="R185" s="71">
        <f t="shared" si="64"/>
        <v>4933.75</v>
      </c>
      <c r="S185" s="71">
        <f t="shared" si="65"/>
        <v>1390.21</v>
      </c>
      <c r="T185" s="71">
        <f t="shared" si="66"/>
        <v>3543.54</v>
      </c>
      <c r="U185" s="144">
        <f t="shared" si="67"/>
        <v>21709.79</v>
      </c>
      <c r="V185" s="75">
        <v>112</v>
      </c>
    </row>
    <row r="186" spans="1:22" s="30" customFormat="1" ht="18" customHeight="1" x14ac:dyDescent="0.25">
      <c r="A186" s="64">
        <v>9</v>
      </c>
      <c r="B186" s="325" t="s">
        <v>201</v>
      </c>
      <c r="C186" s="66" t="s">
        <v>38</v>
      </c>
      <c r="D186" s="66" t="s">
        <v>191</v>
      </c>
      <c r="E186" s="326" t="s">
        <v>202</v>
      </c>
      <c r="F186" s="178" t="s">
        <v>36</v>
      </c>
      <c r="G186" s="69">
        <v>44440</v>
      </c>
      <c r="H186" s="327">
        <v>44621</v>
      </c>
      <c r="I186" s="142">
        <v>23100</v>
      </c>
      <c r="J186" s="71">
        <v>0</v>
      </c>
      <c r="K186" s="142">
        <v>25</v>
      </c>
      <c r="L186" s="71">
        <f t="shared" si="59"/>
        <v>662.97</v>
      </c>
      <c r="M186" s="71">
        <f t="shared" si="60"/>
        <v>1640.1</v>
      </c>
      <c r="N186" s="142">
        <f t="shared" si="61"/>
        <v>265.64999999999998</v>
      </c>
      <c r="O186" s="71">
        <f t="shared" si="62"/>
        <v>702.24</v>
      </c>
      <c r="P186" s="71">
        <f t="shared" si="63"/>
        <v>1637.7900000000002</v>
      </c>
      <c r="Q186" s="143">
        <v>0</v>
      </c>
      <c r="R186" s="71">
        <f t="shared" si="64"/>
        <v>4933.75</v>
      </c>
      <c r="S186" s="71">
        <f t="shared" si="65"/>
        <v>1390.21</v>
      </c>
      <c r="T186" s="71">
        <f t="shared" si="66"/>
        <v>3543.54</v>
      </c>
      <c r="U186" s="144">
        <f t="shared" si="67"/>
        <v>21709.79</v>
      </c>
      <c r="V186" s="75">
        <v>112</v>
      </c>
    </row>
    <row r="187" spans="1:22" s="30" customFormat="1" ht="18" customHeight="1" x14ac:dyDescent="0.25">
      <c r="A187" s="64">
        <v>10</v>
      </c>
      <c r="B187" s="325" t="s">
        <v>203</v>
      </c>
      <c r="C187" s="66" t="s">
        <v>38</v>
      </c>
      <c r="D187" s="66" t="s">
        <v>191</v>
      </c>
      <c r="E187" s="326" t="s">
        <v>202</v>
      </c>
      <c r="F187" s="178" t="s">
        <v>36</v>
      </c>
      <c r="G187" s="69">
        <v>44348</v>
      </c>
      <c r="H187" s="327">
        <v>44531</v>
      </c>
      <c r="I187" s="142">
        <v>23100</v>
      </c>
      <c r="J187" s="71">
        <v>0</v>
      </c>
      <c r="K187" s="142">
        <v>25</v>
      </c>
      <c r="L187" s="71">
        <f t="shared" si="59"/>
        <v>662.97</v>
      </c>
      <c r="M187" s="71">
        <f t="shared" si="60"/>
        <v>1640.1</v>
      </c>
      <c r="N187" s="142">
        <f t="shared" si="61"/>
        <v>265.64999999999998</v>
      </c>
      <c r="O187" s="71">
        <f t="shared" si="62"/>
        <v>702.24</v>
      </c>
      <c r="P187" s="71">
        <f t="shared" si="63"/>
        <v>1637.7900000000002</v>
      </c>
      <c r="Q187" s="143">
        <v>0</v>
      </c>
      <c r="R187" s="71">
        <f t="shared" si="64"/>
        <v>4933.75</v>
      </c>
      <c r="S187" s="71">
        <f t="shared" si="65"/>
        <v>1390.21</v>
      </c>
      <c r="T187" s="71">
        <f t="shared" si="66"/>
        <v>3543.54</v>
      </c>
      <c r="U187" s="144">
        <f t="shared" si="67"/>
        <v>21709.79</v>
      </c>
      <c r="V187" s="75">
        <v>112</v>
      </c>
    </row>
    <row r="188" spans="1:22" s="30" customFormat="1" ht="18" customHeight="1" x14ac:dyDescent="0.25">
      <c r="A188" s="64">
        <v>11</v>
      </c>
      <c r="B188" s="325" t="s">
        <v>204</v>
      </c>
      <c r="C188" s="66" t="s">
        <v>38</v>
      </c>
      <c r="D188" s="66" t="s">
        <v>191</v>
      </c>
      <c r="E188" s="326" t="s">
        <v>202</v>
      </c>
      <c r="F188" s="178" t="s">
        <v>36</v>
      </c>
      <c r="G188" s="69">
        <v>44470</v>
      </c>
      <c r="H188" s="327">
        <v>44652</v>
      </c>
      <c r="I188" s="142">
        <v>23100</v>
      </c>
      <c r="J188" s="71">
        <v>0</v>
      </c>
      <c r="K188" s="142">
        <v>25</v>
      </c>
      <c r="L188" s="71">
        <f>+I188*2.87%</f>
        <v>662.97</v>
      </c>
      <c r="M188" s="71">
        <f>+I188*7.1%</f>
        <v>1640.1</v>
      </c>
      <c r="N188" s="142">
        <f>I188*1.15%</f>
        <v>265.64999999999998</v>
      </c>
      <c r="O188" s="71">
        <f>+I188*3.04%</f>
        <v>702.24</v>
      </c>
      <c r="P188" s="71">
        <f>+I188*7.09%</f>
        <v>1637.7900000000002</v>
      </c>
      <c r="Q188" s="143">
        <v>0</v>
      </c>
      <c r="R188" s="71">
        <f>SUM(K188:P188)</f>
        <v>4933.75</v>
      </c>
      <c r="S188" s="71">
        <f>+J188+K188+L188+O188+Q188</f>
        <v>1390.21</v>
      </c>
      <c r="T188" s="71">
        <f>+M188+N188+P188</f>
        <v>3543.54</v>
      </c>
      <c r="U188" s="144">
        <f>+I188-S188</f>
        <v>21709.79</v>
      </c>
      <c r="V188" s="75">
        <v>112</v>
      </c>
    </row>
    <row r="189" spans="1:22" s="30" customFormat="1" ht="18" customHeight="1" x14ac:dyDescent="0.25">
      <c r="A189" s="64">
        <v>12</v>
      </c>
      <c r="B189" s="325" t="s">
        <v>205</v>
      </c>
      <c r="C189" s="66" t="s">
        <v>38</v>
      </c>
      <c r="D189" s="66" t="s">
        <v>191</v>
      </c>
      <c r="E189" s="326" t="s">
        <v>202</v>
      </c>
      <c r="F189" s="178" t="s">
        <v>36</v>
      </c>
      <c r="G189" s="69">
        <v>44470</v>
      </c>
      <c r="H189" s="327">
        <v>44652</v>
      </c>
      <c r="I189" s="142">
        <v>23100</v>
      </c>
      <c r="J189" s="71">
        <v>0</v>
      </c>
      <c r="K189" s="142">
        <v>25</v>
      </c>
      <c r="L189" s="71">
        <f>+I189*2.87%</f>
        <v>662.97</v>
      </c>
      <c r="M189" s="71">
        <f>+I189*7.1%</f>
        <v>1640.1</v>
      </c>
      <c r="N189" s="142">
        <f>I189*1.15%</f>
        <v>265.64999999999998</v>
      </c>
      <c r="O189" s="71">
        <f>+I189*3.04%</f>
        <v>702.24</v>
      </c>
      <c r="P189" s="71">
        <f>+I189*7.09%</f>
        <v>1637.7900000000002</v>
      </c>
      <c r="Q189" s="143">
        <v>0</v>
      </c>
      <c r="R189" s="71">
        <f>SUM(K189:P189)</f>
        <v>4933.75</v>
      </c>
      <c r="S189" s="71">
        <f>+J189+K189+L189+O189+Q189</f>
        <v>1390.21</v>
      </c>
      <c r="T189" s="71">
        <f>+M189+N189+P189</f>
        <v>3543.54</v>
      </c>
      <c r="U189" s="144">
        <f>+I189-S189</f>
        <v>21709.79</v>
      </c>
      <c r="V189" s="75">
        <v>112</v>
      </c>
    </row>
    <row r="190" spans="1:22" s="30" customFormat="1" ht="18" customHeight="1" x14ac:dyDescent="0.25">
      <c r="A190" s="64">
        <v>13</v>
      </c>
      <c r="B190" s="325" t="s">
        <v>206</v>
      </c>
      <c r="C190" s="66" t="s">
        <v>38</v>
      </c>
      <c r="D190" s="66" t="s">
        <v>191</v>
      </c>
      <c r="E190" s="326" t="s">
        <v>202</v>
      </c>
      <c r="F190" s="178" t="s">
        <v>36</v>
      </c>
      <c r="G190" s="69">
        <v>44470</v>
      </c>
      <c r="H190" s="327">
        <v>44652</v>
      </c>
      <c r="I190" s="142">
        <v>23100</v>
      </c>
      <c r="J190" s="71">
        <v>0</v>
      </c>
      <c r="K190" s="142">
        <v>25</v>
      </c>
      <c r="L190" s="71">
        <f>+I190*2.87%</f>
        <v>662.97</v>
      </c>
      <c r="M190" s="71">
        <f>+I190*7.1%</f>
        <v>1640.1</v>
      </c>
      <c r="N190" s="142">
        <f>I190*1.15%</f>
        <v>265.64999999999998</v>
      </c>
      <c r="O190" s="71">
        <f>+I190*3.04%</f>
        <v>702.24</v>
      </c>
      <c r="P190" s="71">
        <f>+I190*7.09%</f>
        <v>1637.7900000000002</v>
      </c>
      <c r="Q190" s="143">
        <v>0</v>
      </c>
      <c r="R190" s="71">
        <f>SUM(K190:P190)</f>
        <v>4933.75</v>
      </c>
      <c r="S190" s="71">
        <f>+J190+K190+L190+O190+Q190</f>
        <v>1390.21</v>
      </c>
      <c r="T190" s="71">
        <f>+M190+N190+P190</f>
        <v>3543.54</v>
      </c>
      <c r="U190" s="144">
        <f>+I190-S190</f>
        <v>21709.79</v>
      </c>
      <c r="V190" s="75">
        <v>112</v>
      </c>
    </row>
    <row r="191" spans="1:22" s="30" customFormat="1" ht="18" customHeight="1" x14ac:dyDescent="0.25">
      <c r="A191" s="64">
        <v>14</v>
      </c>
      <c r="B191" s="325" t="s">
        <v>207</v>
      </c>
      <c r="C191" s="66" t="s">
        <v>38</v>
      </c>
      <c r="D191" s="66" t="s">
        <v>191</v>
      </c>
      <c r="E191" s="326" t="s">
        <v>202</v>
      </c>
      <c r="F191" s="178" t="s">
        <v>36</v>
      </c>
      <c r="G191" s="69">
        <v>44470</v>
      </c>
      <c r="H191" s="327">
        <v>44652</v>
      </c>
      <c r="I191" s="142">
        <v>23100</v>
      </c>
      <c r="J191" s="71">
        <v>0</v>
      </c>
      <c r="K191" s="142">
        <v>25</v>
      </c>
      <c r="L191" s="71">
        <f>+I191*2.87%</f>
        <v>662.97</v>
      </c>
      <c r="M191" s="71">
        <f>+I191*7.1%</f>
        <v>1640.1</v>
      </c>
      <c r="N191" s="142">
        <f>I191*1.15%</f>
        <v>265.64999999999998</v>
      </c>
      <c r="O191" s="71">
        <f>+I191*3.04%</f>
        <v>702.24</v>
      </c>
      <c r="P191" s="71">
        <f>+I191*7.09%</f>
        <v>1637.7900000000002</v>
      </c>
      <c r="Q191" s="143">
        <v>0</v>
      </c>
      <c r="R191" s="71">
        <f>SUM(K191:P191)</f>
        <v>4933.75</v>
      </c>
      <c r="S191" s="71">
        <f>+J191+K191+L191+O191+Q191</f>
        <v>1390.21</v>
      </c>
      <c r="T191" s="71">
        <f>+M191+N191+P191</f>
        <v>3543.54</v>
      </c>
      <c r="U191" s="144">
        <f>+I191-S191</f>
        <v>21709.79</v>
      </c>
      <c r="V191" s="75">
        <v>112</v>
      </c>
    </row>
    <row r="192" spans="1:22" s="30" customFormat="1" ht="18" customHeight="1" x14ac:dyDescent="0.25">
      <c r="A192" s="64">
        <v>15</v>
      </c>
      <c r="B192" s="325" t="s">
        <v>208</v>
      </c>
      <c r="C192" s="66" t="s">
        <v>38</v>
      </c>
      <c r="D192" s="66" t="s">
        <v>191</v>
      </c>
      <c r="E192" s="326" t="s">
        <v>202</v>
      </c>
      <c r="F192" s="178" t="s">
        <v>36</v>
      </c>
      <c r="G192" s="69">
        <v>44470</v>
      </c>
      <c r="H192" s="327">
        <v>44652</v>
      </c>
      <c r="I192" s="142">
        <v>23100</v>
      </c>
      <c r="J192" s="71">
        <v>0</v>
      </c>
      <c r="K192" s="142">
        <v>25</v>
      </c>
      <c r="L192" s="71">
        <f>+I192*2.87%</f>
        <v>662.97</v>
      </c>
      <c r="M192" s="71">
        <f>+I192*7.1%</f>
        <v>1640.1</v>
      </c>
      <c r="N192" s="142">
        <f>I192*1.15%</f>
        <v>265.64999999999998</v>
      </c>
      <c r="O192" s="71">
        <f>+I192*3.04%</f>
        <v>702.24</v>
      </c>
      <c r="P192" s="71">
        <f>+I192*7.09%</f>
        <v>1637.7900000000002</v>
      </c>
      <c r="Q192" s="143">
        <v>0</v>
      </c>
      <c r="R192" s="71">
        <f>SUM(K192:P192)</f>
        <v>4933.75</v>
      </c>
      <c r="S192" s="71">
        <f>+J192+K192+L192+O192+Q192</f>
        <v>1390.21</v>
      </c>
      <c r="T192" s="71">
        <f>+M192+N192+P192</f>
        <v>3543.54</v>
      </c>
      <c r="U192" s="144">
        <f>+I192-S192</f>
        <v>21709.79</v>
      </c>
      <c r="V192" s="75">
        <v>112</v>
      </c>
    </row>
    <row r="193" spans="1:22" s="30" customFormat="1" ht="18" customHeight="1" x14ac:dyDescent="0.25">
      <c r="A193" s="64">
        <v>16</v>
      </c>
      <c r="B193" s="325" t="s">
        <v>209</v>
      </c>
      <c r="C193" s="66" t="s">
        <v>38</v>
      </c>
      <c r="D193" s="66" t="s">
        <v>191</v>
      </c>
      <c r="E193" s="326" t="s">
        <v>193</v>
      </c>
      <c r="F193" s="178" t="s">
        <v>36</v>
      </c>
      <c r="G193" s="69">
        <v>44440</v>
      </c>
      <c r="H193" s="327">
        <v>44621</v>
      </c>
      <c r="I193" s="142">
        <v>23100</v>
      </c>
      <c r="J193" s="71">
        <v>0</v>
      </c>
      <c r="K193" s="142">
        <v>25</v>
      </c>
      <c r="L193" s="71">
        <f t="shared" si="59"/>
        <v>662.97</v>
      </c>
      <c r="M193" s="71">
        <f t="shared" si="60"/>
        <v>1640.1</v>
      </c>
      <c r="N193" s="142">
        <f t="shared" si="61"/>
        <v>265.64999999999998</v>
      </c>
      <c r="O193" s="71">
        <f t="shared" si="62"/>
        <v>702.24</v>
      </c>
      <c r="P193" s="71">
        <f t="shared" si="63"/>
        <v>1637.7900000000002</v>
      </c>
      <c r="Q193" s="143">
        <v>0</v>
      </c>
      <c r="R193" s="71">
        <f t="shared" si="64"/>
        <v>4933.75</v>
      </c>
      <c r="S193" s="71">
        <f t="shared" si="65"/>
        <v>1390.21</v>
      </c>
      <c r="T193" s="71">
        <f t="shared" si="66"/>
        <v>3543.54</v>
      </c>
      <c r="U193" s="144">
        <f t="shared" si="67"/>
        <v>21709.79</v>
      </c>
      <c r="V193" s="75">
        <v>112</v>
      </c>
    </row>
    <row r="194" spans="1:22" s="30" customFormat="1" ht="18" customHeight="1" x14ac:dyDescent="0.25">
      <c r="A194" s="64">
        <v>17</v>
      </c>
      <c r="B194" s="325" t="s">
        <v>210</v>
      </c>
      <c r="C194" s="66" t="s">
        <v>38</v>
      </c>
      <c r="D194" s="66" t="s">
        <v>191</v>
      </c>
      <c r="E194" s="326" t="s">
        <v>202</v>
      </c>
      <c r="F194" s="178" t="s">
        <v>36</v>
      </c>
      <c r="G194" s="69">
        <v>44440</v>
      </c>
      <c r="H194" s="327">
        <v>44621</v>
      </c>
      <c r="I194" s="142">
        <v>23100</v>
      </c>
      <c r="J194" s="71">
        <v>0</v>
      </c>
      <c r="K194" s="142">
        <v>25</v>
      </c>
      <c r="L194" s="71">
        <f t="shared" si="59"/>
        <v>662.97</v>
      </c>
      <c r="M194" s="71">
        <f t="shared" si="60"/>
        <v>1640.1</v>
      </c>
      <c r="N194" s="142">
        <f t="shared" si="61"/>
        <v>265.64999999999998</v>
      </c>
      <c r="O194" s="71">
        <f t="shared" si="62"/>
        <v>702.24</v>
      </c>
      <c r="P194" s="71">
        <f t="shared" si="63"/>
        <v>1637.7900000000002</v>
      </c>
      <c r="Q194" s="143">
        <v>0</v>
      </c>
      <c r="R194" s="71">
        <f t="shared" si="64"/>
        <v>4933.75</v>
      </c>
      <c r="S194" s="71">
        <f t="shared" si="65"/>
        <v>1390.21</v>
      </c>
      <c r="T194" s="71">
        <f t="shared" si="66"/>
        <v>3543.54</v>
      </c>
      <c r="U194" s="144">
        <f t="shared" si="67"/>
        <v>21709.79</v>
      </c>
      <c r="V194" s="75">
        <v>112</v>
      </c>
    </row>
    <row r="195" spans="1:22" s="30" customFormat="1" ht="18" customHeight="1" x14ac:dyDescent="0.25">
      <c r="A195" s="64">
        <v>18</v>
      </c>
      <c r="B195" s="325" t="s">
        <v>211</v>
      </c>
      <c r="C195" s="66" t="s">
        <v>38</v>
      </c>
      <c r="D195" s="66" t="s">
        <v>191</v>
      </c>
      <c r="E195" s="326" t="s">
        <v>193</v>
      </c>
      <c r="F195" s="178" t="s">
        <v>36</v>
      </c>
      <c r="G195" s="69">
        <v>44348</v>
      </c>
      <c r="H195" s="327">
        <v>44531</v>
      </c>
      <c r="I195" s="142">
        <v>23100</v>
      </c>
      <c r="J195" s="71">
        <v>0</v>
      </c>
      <c r="K195" s="142">
        <v>25</v>
      </c>
      <c r="L195" s="71">
        <f t="shared" si="59"/>
        <v>662.97</v>
      </c>
      <c r="M195" s="71">
        <f t="shared" si="60"/>
        <v>1640.1</v>
      </c>
      <c r="N195" s="142">
        <f t="shared" si="61"/>
        <v>265.64999999999998</v>
      </c>
      <c r="O195" s="71">
        <f t="shared" si="62"/>
        <v>702.24</v>
      </c>
      <c r="P195" s="71">
        <f t="shared" si="63"/>
        <v>1637.7900000000002</v>
      </c>
      <c r="Q195" s="143">
        <v>0</v>
      </c>
      <c r="R195" s="71">
        <f t="shared" si="64"/>
        <v>4933.75</v>
      </c>
      <c r="S195" s="71">
        <f t="shared" si="65"/>
        <v>1390.21</v>
      </c>
      <c r="T195" s="71">
        <f t="shared" si="66"/>
        <v>3543.54</v>
      </c>
      <c r="U195" s="144">
        <f t="shared" si="67"/>
        <v>21709.79</v>
      </c>
      <c r="V195" s="75">
        <v>112</v>
      </c>
    </row>
    <row r="196" spans="1:22" s="30" customFormat="1" ht="18" customHeight="1" x14ac:dyDescent="0.25">
      <c r="A196" s="64">
        <v>19</v>
      </c>
      <c r="B196" s="325" t="s">
        <v>212</v>
      </c>
      <c r="C196" s="66" t="s">
        <v>38</v>
      </c>
      <c r="D196" s="66" t="s">
        <v>191</v>
      </c>
      <c r="E196" s="326" t="s">
        <v>213</v>
      </c>
      <c r="F196" s="178" t="s">
        <v>36</v>
      </c>
      <c r="G196" s="111">
        <v>44317</v>
      </c>
      <c r="H196" s="111">
        <v>44501</v>
      </c>
      <c r="I196" s="142">
        <v>23100</v>
      </c>
      <c r="J196" s="71">
        <v>0</v>
      </c>
      <c r="K196" s="142">
        <v>25</v>
      </c>
      <c r="L196" s="71">
        <f t="shared" si="59"/>
        <v>662.97</v>
      </c>
      <c r="M196" s="71">
        <f t="shared" si="60"/>
        <v>1640.1</v>
      </c>
      <c r="N196" s="142">
        <f t="shared" si="61"/>
        <v>265.64999999999998</v>
      </c>
      <c r="O196" s="71">
        <f t="shared" si="62"/>
        <v>702.24</v>
      </c>
      <c r="P196" s="71">
        <f t="shared" si="63"/>
        <v>1637.7900000000002</v>
      </c>
      <c r="Q196" s="143">
        <v>0</v>
      </c>
      <c r="R196" s="71">
        <f t="shared" si="64"/>
        <v>4933.75</v>
      </c>
      <c r="S196" s="71">
        <f t="shared" si="65"/>
        <v>1390.21</v>
      </c>
      <c r="T196" s="71">
        <f t="shared" si="66"/>
        <v>3543.54</v>
      </c>
      <c r="U196" s="144">
        <f t="shared" si="67"/>
        <v>21709.79</v>
      </c>
      <c r="V196" s="75">
        <v>112</v>
      </c>
    </row>
    <row r="197" spans="1:22" s="30" customFormat="1" ht="30" customHeight="1" x14ac:dyDescent="0.25">
      <c r="A197" s="64">
        <v>20</v>
      </c>
      <c r="B197" s="325" t="s">
        <v>214</v>
      </c>
      <c r="C197" s="66" t="s">
        <v>34</v>
      </c>
      <c r="D197" s="66" t="s">
        <v>191</v>
      </c>
      <c r="E197" s="326" t="s">
        <v>213</v>
      </c>
      <c r="F197" s="178" t="s">
        <v>36</v>
      </c>
      <c r="G197" s="69">
        <v>44348</v>
      </c>
      <c r="H197" s="327">
        <v>44531</v>
      </c>
      <c r="I197" s="142">
        <v>23100</v>
      </c>
      <c r="J197" s="71">
        <v>0</v>
      </c>
      <c r="K197" s="142">
        <v>25</v>
      </c>
      <c r="L197" s="71">
        <f t="shared" si="59"/>
        <v>662.97</v>
      </c>
      <c r="M197" s="71">
        <f t="shared" si="60"/>
        <v>1640.1</v>
      </c>
      <c r="N197" s="142">
        <f t="shared" si="61"/>
        <v>265.64999999999998</v>
      </c>
      <c r="O197" s="71">
        <f t="shared" si="62"/>
        <v>702.24</v>
      </c>
      <c r="P197" s="71">
        <f t="shared" si="63"/>
        <v>1637.7900000000002</v>
      </c>
      <c r="Q197" s="143">
        <v>0</v>
      </c>
      <c r="R197" s="71">
        <f t="shared" si="64"/>
        <v>4933.75</v>
      </c>
      <c r="S197" s="71">
        <f t="shared" si="65"/>
        <v>1390.21</v>
      </c>
      <c r="T197" s="71">
        <f t="shared" si="66"/>
        <v>3543.54</v>
      </c>
      <c r="U197" s="144">
        <f t="shared" si="67"/>
        <v>21709.79</v>
      </c>
      <c r="V197" s="75">
        <v>112</v>
      </c>
    </row>
    <row r="198" spans="1:22" s="30" customFormat="1" ht="18" customHeight="1" thickBot="1" x14ac:dyDescent="0.3">
      <c r="A198" s="78">
        <v>21</v>
      </c>
      <c r="B198" s="328" t="s">
        <v>215</v>
      </c>
      <c r="C198" s="80" t="s">
        <v>34</v>
      </c>
      <c r="D198" s="80" t="s">
        <v>191</v>
      </c>
      <c r="E198" s="262" t="s">
        <v>213</v>
      </c>
      <c r="F198" s="110" t="s">
        <v>36</v>
      </c>
      <c r="G198" s="69">
        <v>44348</v>
      </c>
      <c r="H198" s="327">
        <v>44531</v>
      </c>
      <c r="I198" s="113">
        <v>23100</v>
      </c>
      <c r="J198" s="114">
        <v>0</v>
      </c>
      <c r="K198" s="113">
        <v>25</v>
      </c>
      <c r="L198" s="114">
        <f t="shared" si="59"/>
        <v>662.97</v>
      </c>
      <c r="M198" s="114">
        <f t="shared" si="60"/>
        <v>1640.1</v>
      </c>
      <c r="N198" s="113">
        <f t="shared" si="61"/>
        <v>265.64999999999998</v>
      </c>
      <c r="O198" s="114">
        <f t="shared" si="62"/>
        <v>702.24</v>
      </c>
      <c r="P198" s="114">
        <f t="shared" si="63"/>
        <v>1637.7900000000002</v>
      </c>
      <c r="Q198" s="130">
        <v>0</v>
      </c>
      <c r="R198" s="114">
        <f t="shared" si="64"/>
        <v>4933.75</v>
      </c>
      <c r="S198" s="114">
        <f t="shared" si="65"/>
        <v>1390.21</v>
      </c>
      <c r="T198" s="114">
        <f t="shared" si="66"/>
        <v>3543.54</v>
      </c>
      <c r="U198" s="116">
        <f t="shared" si="67"/>
        <v>21709.79</v>
      </c>
      <c r="V198" s="126">
        <v>112</v>
      </c>
    </row>
    <row r="199" spans="1:22" s="30" customFormat="1" ht="18" customHeight="1" thickBot="1" x14ac:dyDescent="0.3">
      <c r="A199" s="85"/>
      <c r="B199" s="86"/>
      <c r="C199" s="86"/>
      <c r="D199" s="86"/>
      <c r="E199" s="86"/>
      <c r="F199" s="86"/>
      <c r="G199" s="86"/>
      <c r="H199" s="87"/>
      <c r="I199" s="88">
        <f>SUM(I178:I198)</f>
        <v>485100</v>
      </c>
      <c r="J199" s="89">
        <f t="shared" ref="J199:U199" si="68">SUM(J178:J198)</f>
        <v>0</v>
      </c>
      <c r="K199" s="89">
        <f>SUM(K178:K198)</f>
        <v>525</v>
      </c>
      <c r="L199" s="89">
        <f t="shared" si="68"/>
        <v>13922.369999999997</v>
      </c>
      <c r="M199" s="89">
        <f t="shared" si="68"/>
        <v>34442.099999999984</v>
      </c>
      <c r="N199" s="89">
        <f t="shared" si="68"/>
        <v>5578.6499999999987</v>
      </c>
      <c r="O199" s="89">
        <f t="shared" si="68"/>
        <v>14747.039999999997</v>
      </c>
      <c r="P199" s="89">
        <f t="shared" si="68"/>
        <v>34393.590000000011</v>
      </c>
      <c r="Q199" s="107">
        <f t="shared" si="68"/>
        <v>0</v>
      </c>
      <c r="R199" s="89">
        <f t="shared" si="68"/>
        <v>103608.75</v>
      </c>
      <c r="S199" s="89">
        <f t="shared" si="68"/>
        <v>29194.409999999989</v>
      </c>
      <c r="T199" s="89">
        <f t="shared" si="68"/>
        <v>74414.34</v>
      </c>
      <c r="U199" s="89">
        <f t="shared" si="68"/>
        <v>455905.58999999991</v>
      </c>
      <c r="V199" s="90"/>
    </row>
    <row r="200" spans="1:22" s="30" customFormat="1" ht="9.9499999999999993" customHeight="1" thickBot="1" x14ac:dyDescent="0.3">
      <c r="A200" s="248"/>
      <c r="B200" s="249"/>
      <c r="C200" s="249"/>
      <c r="D200" s="249"/>
      <c r="E200" s="249"/>
      <c r="F200" s="249"/>
      <c r="G200" s="249"/>
      <c r="H200" s="249"/>
      <c r="I200" s="249"/>
      <c r="J200" s="249"/>
      <c r="K200" s="249"/>
      <c r="L200" s="249"/>
      <c r="M200" s="249"/>
      <c r="N200" s="249"/>
      <c r="O200" s="249"/>
      <c r="P200" s="249"/>
      <c r="Q200" s="250"/>
      <c r="R200" s="249"/>
      <c r="S200" s="249"/>
      <c r="T200" s="249"/>
      <c r="U200" s="249"/>
      <c r="V200" s="249"/>
    </row>
    <row r="201" spans="1:22" s="30" customFormat="1" ht="20.100000000000001" customHeight="1" thickBot="1" x14ac:dyDescent="0.3">
      <c r="A201" s="46" t="s">
        <v>216</v>
      </c>
      <c r="B201" s="92"/>
      <c r="C201" s="92"/>
      <c r="D201" s="92"/>
      <c r="E201" s="93"/>
      <c r="F201" s="91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3"/>
    </row>
    <row r="202" spans="1:22" s="30" customFormat="1" ht="30" customHeight="1" x14ac:dyDescent="0.25">
      <c r="A202" s="50">
        <v>1</v>
      </c>
      <c r="B202" s="329" t="s">
        <v>217</v>
      </c>
      <c r="C202" s="198" t="s">
        <v>38</v>
      </c>
      <c r="D202" s="198" t="s">
        <v>216</v>
      </c>
      <c r="E202" s="198" t="s">
        <v>78</v>
      </c>
      <c r="F202" s="163" t="s">
        <v>36</v>
      </c>
      <c r="G202" s="55">
        <v>44440</v>
      </c>
      <c r="H202" s="55">
        <v>44621</v>
      </c>
      <c r="I202" s="59">
        <v>120000</v>
      </c>
      <c r="J202" s="59">
        <v>16809.87</v>
      </c>
      <c r="K202" s="59">
        <v>25</v>
      </c>
      <c r="L202" s="59">
        <f>+I202*2.87%</f>
        <v>3444</v>
      </c>
      <c r="M202" s="59">
        <f>+I202*7.1%</f>
        <v>8520</v>
      </c>
      <c r="N202" s="59">
        <v>717.6</v>
      </c>
      <c r="O202" s="59">
        <f>+I202*3.04%</f>
        <v>3648</v>
      </c>
      <c r="P202" s="59">
        <f>+I202*7.09%</f>
        <v>8508</v>
      </c>
      <c r="Q202" s="164">
        <v>0</v>
      </c>
      <c r="R202" s="59">
        <f>SUM(K202:P202)</f>
        <v>24862.6</v>
      </c>
      <c r="S202" s="59">
        <f>+J202+K202+L202+O202+Q202</f>
        <v>23926.87</v>
      </c>
      <c r="T202" s="59">
        <f>+M202+N202+P202</f>
        <v>17745.599999999999</v>
      </c>
      <c r="U202" s="166">
        <f>+I202-S202</f>
        <v>96073.13</v>
      </c>
      <c r="V202" s="63">
        <v>112</v>
      </c>
    </row>
    <row r="203" spans="1:22" s="30" customFormat="1" ht="30" customHeight="1" x14ac:dyDescent="0.25">
      <c r="A203" s="64">
        <v>2</v>
      </c>
      <c r="B203" s="330" t="s">
        <v>218</v>
      </c>
      <c r="C203" s="206" t="s">
        <v>38</v>
      </c>
      <c r="D203" s="206" t="s">
        <v>216</v>
      </c>
      <c r="E203" s="206" t="s">
        <v>219</v>
      </c>
      <c r="F203" s="119" t="s">
        <v>36</v>
      </c>
      <c r="G203" s="111">
        <v>44440</v>
      </c>
      <c r="H203" s="111">
        <v>44621</v>
      </c>
      <c r="I203" s="123">
        <v>70000</v>
      </c>
      <c r="J203" s="122">
        <v>5130.45</v>
      </c>
      <c r="K203" s="123">
        <v>25</v>
      </c>
      <c r="L203" s="123">
        <f>+I203*2.87%</f>
        <v>2009</v>
      </c>
      <c r="M203" s="123">
        <f>+I203*7.1%</f>
        <v>4970</v>
      </c>
      <c r="N203" s="123">
        <v>717.6</v>
      </c>
      <c r="O203" s="123">
        <f>+I203*3.04%</f>
        <v>2128</v>
      </c>
      <c r="P203" s="123">
        <f>+I203*7.09%</f>
        <v>4963</v>
      </c>
      <c r="Q203" s="187">
        <v>1190.1199999999999</v>
      </c>
      <c r="R203" s="123">
        <f>SUM(K203:P203)</f>
        <v>14812.6</v>
      </c>
      <c r="S203" s="123">
        <f>+J203+K203+L203+O203+Q203</f>
        <v>10482.57</v>
      </c>
      <c r="T203" s="123">
        <f>+M203+N203+P203</f>
        <v>10650.6</v>
      </c>
      <c r="U203" s="125">
        <f>+I203-S203</f>
        <v>59517.43</v>
      </c>
      <c r="V203" s="126">
        <v>112</v>
      </c>
    </row>
    <row r="204" spans="1:22" s="30" customFormat="1" ht="30" customHeight="1" thickBot="1" x14ac:dyDescent="0.3">
      <c r="A204" s="78">
        <v>3</v>
      </c>
      <c r="B204" s="331" t="s">
        <v>220</v>
      </c>
      <c r="C204" s="332" t="s">
        <v>38</v>
      </c>
      <c r="D204" s="332" t="s">
        <v>216</v>
      </c>
      <c r="E204" s="326" t="s">
        <v>88</v>
      </c>
      <c r="F204" s="178" t="s">
        <v>36</v>
      </c>
      <c r="G204" s="69">
        <v>44348</v>
      </c>
      <c r="H204" s="327">
        <v>44531</v>
      </c>
      <c r="I204" s="71">
        <v>55000</v>
      </c>
      <c r="J204" s="71">
        <v>2559.6799999999998</v>
      </c>
      <c r="K204" s="71">
        <v>25</v>
      </c>
      <c r="L204" s="71">
        <f>+I204*2.87%</f>
        <v>1578.5</v>
      </c>
      <c r="M204" s="71">
        <f>+I204*7.1%</f>
        <v>3904.9999999999995</v>
      </c>
      <c r="N204" s="71">
        <f>+I204*1.15%</f>
        <v>632.5</v>
      </c>
      <c r="O204" s="71">
        <f>+I204*3.04%</f>
        <v>1672</v>
      </c>
      <c r="P204" s="71">
        <f>+I204*7.09%</f>
        <v>3899.5000000000005</v>
      </c>
      <c r="Q204" s="147">
        <v>0</v>
      </c>
      <c r="R204" s="71">
        <f>SUM(K204:P204)</f>
        <v>11712.5</v>
      </c>
      <c r="S204" s="71">
        <f>+J204+K204+L204+O204+Q204</f>
        <v>5835.18</v>
      </c>
      <c r="T204" s="71">
        <f>+M204+N204+P204</f>
        <v>8437</v>
      </c>
      <c r="U204" s="144">
        <f>+I204-S204</f>
        <v>49164.82</v>
      </c>
      <c r="V204" s="75">
        <v>112</v>
      </c>
    </row>
    <row r="205" spans="1:22" s="30" customFormat="1" ht="18" customHeight="1" thickBot="1" x14ac:dyDescent="0.3">
      <c r="A205" s="85"/>
      <c r="B205" s="86"/>
      <c r="C205" s="86"/>
      <c r="D205" s="86"/>
      <c r="E205" s="86"/>
      <c r="F205" s="86"/>
      <c r="G205" s="86"/>
      <c r="H205" s="87"/>
      <c r="I205" s="88">
        <f>SUM(I202:I204)</f>
        <v>245000</v>
      </c>
      <c r="J205" s="88">
        <f>SUM(J202:J204)</f>
        <v>24500</v>
      </c>
      <c r="K205" s="88">
        <f t="shared" ref="K205:U205" si="69">SUM(K202:K204)</f>
        <v>75</v>
      </c>
      <c r="L205" s="88">
        <f t="shared" si="69"/>
        <v>7031.5</v>
      </c>
      <c r="M205" s="88">
        <f t="shared" si="69"/>
        <v>17395</v>
      </c>
      <c r="N205" s="88">
        <f t="shared" si="69"/>
        <v>2067.6999999999998</v>
      </c>
      <c r="O205" s="88">
        <f t="shared" si="69"/>
        <v>7448</v>
      </c>
      <c r="P205" s="88">
        <f t="shared" si="69"/>
        <v>17370.5</v>
      </c>
      <c r="Q205" s="88">
        <f t="shared" si="69"/>
        <v>1190.1199999999999</v>
      </c>
      <c r="R205" s="88">
        <f t="shared" si="69"/>
        <v>51387.7</v>
      </c>
      <c r="S205" s="88">
        <f t="shared" si="69"/>
        <v>40244.620000000003</v>
      </c>
      <c r="T205" s="88">
        <f t="shared" si="69"/>
        <v>36833.199999999997</v>
      </c>
      <c r="U205" s="88">
        <f t="shared" si="69"/>
        <v>204755.38</v>
      </c>
      <c r="V205" s="90"/>
    </row>
    <row r="206" spans="1:22" s="30" customFormat="1" ht="9.9499999999999993" customHeight="1" thickBot="1" x14ac:dyDescent="0.3">
      <c r="A206" s="216"/>
      <c r="B206" s="8"/>
      <c r="C206" s="9"/>
      <c r="D206" s="218"/>
      <c r="E206" s="218"/>
      <c r="F206" s="218"/>
      <c r="G206" s="218"/>
      <c r="H206" s="218"/>
      <c r="I206" s="157"/>
      <c r="J206" s="157"/>
      <c r="K206" s="157"/>
      <c r="L206" s="157"/>
      <c r="M206" s="157"/>
      <c r="N206" s="157"/>
      <c r="O206" s="157"/>
      <c r="P206" s="157"/>
      <c r="Q206" s="333"/>
      <c r="R206" s="157"/>
      <c r="S206" s="157"/>
      <c r="T206" s="157"/>
      <c r="U206" s="157"/>
      <c r="V206" s="44"/>
    </row>
    <row r="207" spans="1:22" s="30" customFormat="1" ht="20.100000000000001" customHeight="1" thickBot="1" x14ac:dyDescent="0.3">
      <c r="A207" s="91" t="s">
        <v>221</v>
      </c>
      <c r="B207" s="92"/>
      <c r="C207" s="92"/>
      <c r="D207" s="92"/>
      <c r="E207" s="93"/>
      <c r="F207" s="91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3"/>
    </row>
    <row r="208" spans="1:22" s="30" customFormat="1" ht="20.100000000000001" customHeight="1" x14ac:dyDescent="0.25">
      <c r="A208" s="211">
        <v>1</v>
      </c>
      <c r="B208" s="334" t="s">
        <v>222</v>
      </c>
      <c r="C208" s="213" t="s">
        <v>38</v>
      </c>
      <c r="D208" s="213" t="s">
        <v>223</v>
      </c>
      <c r="E208" s="335" t="s">
        <v>143</v>
      </c>
      <c r="F208" s="178" t="s">
        <v>36</v>
      </c>
      <c r="G208" s="336">
        <v>44348</v>
      </c>
      <c r="H208" s="300">
        <v>44531</v>
      </c>
      <c r="I208" s="302">
        <v>50000</v>
      </c>
      <c r="J208" s="302">
        <v>1854</v>
      </c>
      <c r="K208" s="302">
        <v>25</v>
      </c>
      <c r="L208" s="59">
        <f>+I208*2.87%</f>
        <v>1435</v>
      </c>
      <c r="M208" s="71">
        <f>+I208*7.1%</f>
        <v>3549.9999999999995</v>
      </c>
      <c r="N208" s="71">
        <f>+I208*1.15%</f>
        <v>575</v>
      </c>
      <c r="O208" s="71">
        <f>+I208*3.04%</f>
        <v>1520</v>
      </c>
      <c r="P208" s="71">
        <f>+I208*7.09%</f>
        <v>3545.0000000000005</v>
      </c>
      <c r="Q208" s="294">
        <v>0</v>
      </c>
      <c r="R208" s="71">
        <f>SUM(K208:P208)</f>
        <v>10650</v>
      </c>
      <c r="S208" s="71">
        <f>+J208+K208+L208+O208+Q208</f>
        <v>4834</v>
      </c>
      <c r="T208" s="71">
        <f>+M208+N208+P208</f>
        <v>7670</v>
      </c>
      <c r="U208" s="144">
        <f>+I208-S208</f>
        <v>45166</v>
      </c>
      <c r="V208" s="126">
        <v>112</v>
      </c>
    </row>
    <row r="209" spans="1:22" s="30" customFormat="1" ht="20.100000000000001" customHeight="1" x14ac:dyDescent="0.25">
      <c r="A209" s="211">
        <v>2</v>
      </c>
      <c r="B209" s="334" t="s">
        <v>224</v>
      </c>
      <c r="C209" s="213" t="s">
        <v>38</v>
      </c>
      <c r="D209" s="213" t="s">
        <v>223</v>
      </c>
      <c r="E209" s="335" t="s">
        <v>225</v>
      </c>
      <c r="F209" s="178" t="s">
        <v>36</v>
      </c>
      <c r="G209" s="69">
        <v>44470</v>
      </c>
      <c r="H209" s="327">
        <v>44652</v>
      </c>
      <c r="I209" s="71">
        <v>26000</v>
      </c>
      <c r="J209" s="71">
        <v>0</v>
      </c>
      <c r="K209" s="71">
        <v>25</v>
      </c>
      <c r="L209" s="71">
        <f>+I209*2.87%</f>
        <v>746.2</v>
      </c>
      <c r="M209" s="71">
        <f>+I209*7.1%</f>
        <v>1845.9999999999998</v>
      </c>
      <c r="N209" s="71">
        <f>+I209*1.15%</f>
        <v>299</v>
      </c>
      <c r="O209" s="71">
        <f>+I209*3.04%</f>
        <v>790.4</v>
      </c>
      <c r="P209" s="71">
        <f>+I209*7.09%</f>
        <v>1843.4</v>
      </c>
      <c r="Q209" s="147">
        <v>0</v>
      </c>
      <c r="R209" s="71">
        <f>SUM(K209:P209)</f>
        <v>5550</v>
      </c>
      <c r="S209" s="71">
        <f>+J209+K209+L209+O209+Q209</f>
        <v>1561.6</v>
      </c>
      <c r="T209" s="71">
        <f>+M209+N209+P209</f>
        <v>3988.4</v>
      </c>
      <c r="U209" s="144">
        <f>+I209-S209</f>
        <v>24438.400000000001</v>
      </c>
      <c r="V209" s="75">
        <v>112</v>
      </c>
    </row>
    <row r="210" spans="1:22" s="30" customFormat="1" ht="20.100000000000001" customHeight="1" x14ac:dyDescent="0.25">
      <c r="A210" s="211">
        <v>3</v>
      </c>
      <c r="B210" s="334" t="s">
        <v>226</v>
      </c>
      <c r="C210" s="213" t="s">
        <v>38</v>
      </c>
      <c r="D210" s="213" t="s">
        <v>223</v>
      </c>
      <c r="E210" s="335" t="s">
        <v>225</v>
      </c>
      <c r="F210" s="178" t="s">
        <v>36</v>
      </c>
      <c r="G210" s="69">
        <v>44470</v>
      </c>
      <c r="H210" s="327">
        <v>44652</v>
      </c>
      <c r="I210" s="302">
        <v>28000</v>
      </c>
      <c r="J210" s="302">
        <v>0</v>
      </c>
      <c r="K210" s="302">
        <v>25</v>
      </c>
      <c r="L210" s="71">
        <f>+I210*2.87%</f>
        <v>803.6</v>
      </c>
      <c r="M210" s="71">
        <f>+I210*7.1%</f>
        <v>1987.9999999999998</v>
      </c>
      <c r="N210" s="71">
        <f>+I210*1.15%</f>
        <v>322</v>
      </c>
      <c r="O210" s="71">
        <f>+I210*3.04%</f>
        <v>851.2</v>
      </c>
      <c r="P210" s="71">
        <f>+I210*7.09%</f>
        <v>1985.2</v>
      </c>
      <c r="Q210" s="294">
        <v>0</v>
      </c>
      <c r="R210" s="71">
        <f>SUM(K210:P210)</f>
        <v>5975</v>
      </c>
      <c r="S210" s="71">
        <f>+J210+K210+L210+O210+Q210</f>
        <v>1679.8000000000002</v>
      </c>
      <c r="T210" s="71">
        <f>+M210+N210+P210</f>
        <v>4295.2</v>
      </c>
      <c r="U210" s="144">
        <f>+I210-S210</f>
        <v>26320.2</v>
      </c>
      <c r="V210" s="126">
        <v>112</v>
      </c>
    </row>
    <row r="211" spans="1:22" s="30" customFormat="1" ht="20.100000000000001" customHeight="1" thickBot="1" x14ac:dyDescent="0.3">
      <c r="A211" s="211">
        <v>4</v>
      </c>
      <c r="B211" s="299" t="s">
        <v>227</v>
      </c>
      <c r="C211" s="213" t="s">
        <v>38</v>
      </c>
      <c r="D211" s="213" t="s">
        <v>223</v>
      </c>
      <c r="E211" s="335" t="s">
        <v>225</v>
      </c>
      <c r="F211" s="119" t="s">
        <v>36</v>
      </c>
      <c r="G211" s="69">
        <v>44470</v>
      </c>
      <c r="H211" s="327">
        <v>44652</v>
      </c>
      <c r="I211" s="114">
        <v>29400</v>
      </c>
      <c r="J211" s="114">
        <v>0</v>
      </c>
      <c r="K211" s="114">
        <v>25</v>
      </c>
      <c r="L211" s="114">
        <f>+I211*2.87%</f>
        <v>843.78</v>
      </c>
      <c r="M211" s="114">
        <f>+I211*7.1%</f>
        <v>2087.3999999999996</v>
      </c>
      <c r="N211" s="84">
        <f>+I211*1.15%</f>
        <v>338.09999999999997</v>
      </c>
      <c r="O211" s="114">
        <f>+I211*3.04%</f>
        <v>893.76</v>
      </c>
      <c r="P211" s="114">
        <f>+I211*7.09%</f>
        <v>2084.46</v>
      </c>
      <c r="Q211" s="115">
        <v>0</v>
      </c>
      <c r="R211" s="114">
        <f>SUM(K211:P211)</f>
        <v>6272.4999999999991</v>
      </c>
      <c r="S211" s="114">
        <f>+J211+K211+L211+O211+Q211</f>
        <v>1762.54</v>
      </c>
      <c r="T211" s="114">
        <f>+M211+N211+P211</f>
        <v>4509.9599999999991</v>
      </c>
      <c r="U211" s="116">
        <f>+I211-S211</f>
        <v>27637.46</v>
      </c>
      <c r="V211" s="117">
        <v>112</v>
      </c>
    </row>
    <row r="212" spans="1:22" s="30" customFormat="1" ht="18" customHeight="1" thickBot="1" x14ac:dyDescent="0.3">
      <c r="A212" s="106"/>
      <c r="B212" s="86"/>
      <c r="C212" s="86"/>
      <c r="D212" s="86"/>
      <c r="E212" s="86"/>
      <c r="F212" s="86"/>
      <c r="G212" s="86"/>
      <c r="H212" s="87"/>
      <c r="I212" s="88">
        <f>SUM(I208:I211)</f>
        <v>133400</v>
      </c>
      <c r="J212" s="88">
        <f t="shared" ref="J212:U212" si="70">SUM(J208:J211)</f>
        <v>1854</v>
      </c>
      <c r="K212" s="88">
        <f t="shared" si="70"/>
        <v>100</v>
      </c>
      <c r="L212" s="88">
        <f t="shared" si="70"/>
        <v>3828.58</v>
      </c>
      <c r="M212" s="88">
        <f t="shared" si="70"/>
        <v>9471.3999999999978</v>
      </c>
      <c r="N212" s="88">
        <f t="shared" si="70"/>
        <v>1534.1</v>
      </c>
      <c r="O212" s="88">
        <f t="shared" si="70"/>
        <v>4055.3600000000006</v>
      </c>
      <c r="P212" s="88">
        <f t="shared" si="70"/>
        <v>9458.0600000000013</v>
      </c>
      <c r="Q212" s="88">
        <f t="shared" si="70"/>
        <v>0</v>
      </c>
      <c r="R212" s="88">
        <f t="shared" si="70"/>
        <v>28447.5</v>
      </c>
      <c r="S212" s="88">
        <f t="shared" si="70"/>
        <v>9837.94</v>
      </c>
      <c r="T212" s="88">
        <f t="shared" si="70"/>
        <v>20463.559999999998</v>
      </c>
      <c r="U212" s="88">
        <f t="shared" si="70"/>
        <v>123562.06</v>
      </c>
      <c r="V212" s="89"/>
    </row>
    <row r="213" spans="1:22" s="30" customFormat="1" ht="9.9499999999999993" customHeight="1" thickBot="1" x14ac:dyDescent="0.3">
      <c r="A213" s="216"/>
      <c r="B213" s="218"/>
      <c r="C213" s="218"/>
      <c r="D213" s="216"/>
      <c r="E213" s="216"/>
      <c r="F213" s="216"/>
      <c r="G213" s="216"/>
      <c r="H213" s="216"/>
      <c r="I213" s="337"/>
      <c r="J213" s="337"/>
      <c r="K213" s="337"/>
      <c r="L213" s="337"/>
      <c r="M213" s="337"/>
      <c r="N213" s="337"/>
      <c r="O213" s="337"/>
      <c r="P213" s="337"/>
      <c r="Q213" s="338"/>
      <c r="R213" s="337"/>
      <c r="S213" s="337"/>
      <c r="T213" s="337"/>
      <c r="U213" s="337"/>
      <c r="V213" s="44"/>
    </row>
    <row r="214" spans="1:22" s="30" customFormat="1" ht="18" customHeight="1" thickBot="1" x14ac:dyDescent="0.3">
      <c r="A214" s="91" t="s">
        <v>228</v>
      </c>
      <c r="B214" s="92"/>
      <c r="C214" s="92"/>
      <c r="D214" s="92"/>
      <c r="E214" s="93"/>
      <c r="F214" s="91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3"/>
    </row>
    <row r="215" spans="1:22" s="30" customFormat="1" ht="32.1" customHeight="1" thickBot="1" x14ac:dyDescent="0.3">
      <c r="A215" s="50">
        <v>1</v>
      </c>
      <c r="B215" s="339" t="s">
        <v>229</v>
      </c>
      <c r="C215" s="66" t="s">
        <v>34</v>
      </c>
      <c r="D215" s="199" t="s">
        <v>228</v>
      </c>
      <c r="E215" s="198" t="s">
        <v>230</v>
      </c>
      <c r="F215" s="163" t="s">
        <v>36</v>
      </c>
      <c r="G215" s="111">
        <v>44317</v>
      </c>
      <c r="H215" s="111">
        <v>44501</v>
      </c>
      <c r="I215" s="142">
        <v>40000</v>
      </c>
      <c r="J215" s="142">
        <v>442.65</v>
      </c>
      <c r="K215" s="142">
        <v>25</v>
      </c>
      <c r="L215" s="71">
        <f>+I215*2.87%</f>
        <v>1148</v>
      </c>
      <c r="M215" s="71">
        <f>+I215*7.1%</f>
        <v>2839.9999999999995</v>
      </c>
      <c r="N215" s="71">
        <f>+I215*1.15%</f>
        <v>460</v>
      </c>
      <c r="O215" s="71">
        <f>+I215*3.04%</f>
        <v>1216</v>
      </c>
      <c r="P215" s="71">
        <f>+I215*7.09%</f>
        <v>2836</v>
      </c>
      <c r="Q215" s="143">
        <v>0</v>
      </c>
      <c r="R215" s="71">
        <f>SUM(K215:P215)</f>
        <v>8525</v>
      </c>
      <c r="S215" s="71">
        <f>+J215+K215+L215+O215+Q215</f>
        <v>2831.65</v>
      </c>
      <c r="T215" s="71">
        <f>+M215+N215+P215</f>
        <v>6136</v>
      </c>
      <c r="U215" s="144">
        <f>+I215-S215</f>
        <v>37168.35</v>
      </c>
      <c r="V215" s="75">
        <v>112</v>
      </c>
    </row>
    <row r="216" spans="1:22" s="30" customFormat="1" ht="18" customHeight="1" thickBot="1" x14ac:dyDescent="0.3">
      <c r="A216" s="106"/>
      <c r="B216" s="86"/>
      <c r="C216" s="86"/>
      <c r="D216" s="86"/>
      <c r="E216" s="86"/>
      <c r="F216" s="86"/>
      <c r="G216" s="86"/>
      <c r="H216" s="87"/>
      <c r="I216" s="88">
        <f>SUM(I215)</f>
        <v>40000</v>
      </c>
      <c r="J216" s="88">
        <f t="shared" ref="J216:U216" si="71">SUM(J215)</f>
        <v>442.65</v>
      </c>
      <c r="K216" s="88">
        <f t="shared" si="71"/>
        <v>25</v>
      </c>
      <c r="L216" s="88">
        <f t="shared" si="71"/>
        <v>1148</v>
      </c>
      <c r="M216" s="88">
        <f t="shared" si="71"/>
        <v>2839.9999999999995</v>
      </c>
      <c r="N216" s="88">
        <f t="shared" si="71"/>
        <v>460</v>
      </c>
      <c r="O216" s="88">
        <f t="shared" si="71"/>
        <v>1216</v>
      </c>
      <c r="P216" s="88">
        <f t="shared" si="71"/>
        <v>2836</v>
      </c>
      <c r="Q216" s="88">
        <f t="shared" si="71"/>
        <v>0</v>
      </c>
      <c r="R216" s="88">
        <f t="shared" si="71"/>
        <v>8525</v>
      </c>
      <c r="S216" s="88">
        <f t="shared" si="71"/>
        <v>2831.65</v>
      </c>
      <c r="T216" s="88">
        <f t="shared" si="71"/>
        <v>6136</v>
      </c>
      <c r="U216" s="88">
        <f t="shared" si="71"/>
        <v>37168.35</v>
      </c>
      <c r="V216" s="90"/>
    </row>
    <row r="217" spans="1:22" s="30" customFormat="1" ht="9.9499999999999993" customHeight="1" thickBot="1" x14ac:dyDescent="0.3">
      <c r="A217" s="216"/>
      <c r="B217" s="218"/>
      <c r="C217" s="218"/>
      <c r="D217" s="216"/>
      <c r="E217" s="216"/>
      <c r="F217" s="216"/>
      <c r="G217" s="216"/>
      <c r="H217" s="216"/>
      <c r="I217" s="337"/>
      <c r="J217" s="337"/>
      <c r="K217" s="337"/>
      <c r="L217" s="337"/>
      <c r="M217" s="337"/>
      <c r="N217" s="337"/>
      <c r="O217" s="337"/>
      <c r="P217" s="337"/>
      <c r="Q217" s="338"/>
      <c r="R217" s="337"/>
      <c r="S217" s="337"/>
      <c r="T217" s="337"/>
      <c r="U217" s="337"/>
      <c r="V217" s="44"/>
    </row>
    <row r="218" spans="1:22" s="30" customFormat="1" ht="18" customHeight="1" thickBot="1" x14ac:dyDescent="0.3">
      <c r="A218" s="91" t="s">
        <v>231</v>
      </c>
      <c r="B218" s="92"/>
      <c r="C218" s="92"/>
      <c r="D218" s="92"/>
      <c r="E218" s="93"/>
      <c r="F218" s="91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3"/>
    </row>
    <row r="219" spans="1:22" s="30" customFormat="1" ht="30" customHeight="1" x14ac:dyDescent="0.25">
      <c r="A219" s="50">
        <v>1</v>
      </c>
      <c r="B219" s="339" t="s">
        <v>232</v>
      </c>
      <c r="C219" s="182" t="s">
        <v>38</v>
      </c>
      <c r="D219" s="199" t="s">
        <v>231</v>
      </c>
      <c r="E219" s="198" t="s">
        <v>233</v>
      </c>
      <c r="F219" s="163" t="s">
        <v>36</v>
      </c>
      <c r="G219" s="69">
        <v>44470</v>
      </c>
      <c r="H219" s="327">
        <v>44652</v>
      </c>
      <c r="I219" s="59">
        <v>22575</v>
      </c>
      <c r="J219" s="59">
        <v>0</v>
      </c>
      <c r="K219" s="59">
        <v>25</v>
      </c>
      <c r="L219" s="59">
        <f>+I219*2.87%</f>
        <v>647.90250000000003</v>
      </c>
      <c r="M219" s="59">
        <f>+I219*7.1%</f>
        <v>1602.8249999999998</v>
      </c>
      <c r="N219" s="59">
        <f>+I219*1.15%</f>
        <v>259.61250000000001</v>
      </c>
      <c r="O219" s="59">
        <f>+I219*3.04%</f>
        <v>686.28</v>
      </c>
      <c r="P219" s="59">
        <f>+I219*7.09%</f>
        <v>1600.5675000000001</v>
      </c>
      <c r="Q219" s="164">
        <v>0</v>
      </c>
      <c r="R219" s="59">
        <f>SUM(K219:P219)</f>
        <v>4822.1875</v>
      </c>
      <c r="S219" s="59">
        <f>+J219+K219+L219+O219+Q219</f>
        <v>1359.1824999999999</v>
      </c>
      <c r="T219" s="59">
        <f>+M219+N219+P219</f>
        <v>3463.0050000000001</v>
      </c>
      <c r="U219" s="166">
        <f>+I219-S219</f>
        <v>21215.817500000001</v>
      </c>
      <c r="V219" s="63">
        <v>112</v>
      </c>
    </row>
    <row r="220" spans="1:22" s="30" customFormat="1" ht="30" customHeight="1" thickBot="1" x14ac:dyDescent="0.3">
      <c r="A220" s="78">
        <v>2</v>
      </c>
      <c r="B220" s="340" t="s">
        <v>234</v>
      </c>
      <c r="C220" s="182" t="s">
        <v>38</v>
      </c>
      <c r="D220" s="202" t="s">
        <v>231</v>
      </c>
      <c r="E220" s="170" t="s">
        <v>233</v>
      </c>
      <c r="F220" s="110" t="s">
        <v>36</v>
      </c>
      <c r="G220" s="69">
        <v>44470</v>
      </c>
      <c r="H220" s="327">
        <v>44652</v>
      </c>
      <c r="I220" s="114">
        <v>22575</v>
      </c>
      <c r="J220" s="114">
        <v>0</v>
      </c>
      <c r="K220" s="114">
        <v>25</v>
      </c>
      <c r="L220" s="114">
        <f>+I220*2.87%</f>
        <v>647.90250000000003</v>
      </c>
      <c r="M220" s="114">
        <f>+I220*7.1%</f>
        <v>1602.8249999999998</v>
      </c>
      <c r="N220" s="114">
        <f>+I220*1.15%</f>
        <v>259.61250000000001</v>
      </c>
      <c r="O220" s="114">
        <f>+I220*3.04%</f>
        <v>686.28</v>
      </c>
      <c r="P220" s="114">
        <f>+I220*7.09%</f>
        <v>1600.5675000000001</v>
      </c>
      <c r="Q220" s="115">
        <v>0</v>
      </c>
      <c r="R220" s="114">
        <f>SUM(K220:P220)</f>
        <v>4822.1875</v>
      </c>
      <c r="S220" s="114">
        <f>+J220+K220+L220+O220+Q220</f>
        <v>1359.1824999999999</v>
      </c>
      <c r="T220" s="114">
        <f>+M220+N220+P220</f>
        <v>3463.0050000000001</v>
      </c>
      <c r="U220" s="116">
        <f>+I220-S220</f>
        <v>21215.817500000001</v>
      </c>
      <c r="V220" s="117">
        <v>112</v>
      </c>
    </row>
    <row r="221" spans="1:22" s="30" customFormat="1" ht="18" customHeight="1" thickBot="1" x14ac:dyDescent="0.3">
      <c r="A221" s="106"/>
      <c r="B221" s="86"/>
      <c r="C221" s="86"/>
      <c r="D221" s="86"/>
      <c r="E221" s="86"/>
      <c r="F221" s="86"/>
      <c r="G221" s="86"/>
      <c r="H221" s="87"/>
      <c r="I221" s="88">
        <f>SUM(I219:I220)</f>
        <v>45150</v>
      </c>
      <c r="J221" s="88">
        <f t="shared" ref="J221:U221" si="72">SUM(J219:J220)</f>
        <v>0</v>
      </c>
      <c r="K221" s="88">
        <f t="shared" si="72"/>
        <v>50</v>
      </c>
      <c r="L221" s="88">
        <f t="shared" si="72"/>
        <v>1295.8050000000001</v>
      </c>
      <c r="M221" s="88">
        <f t="shared" si="72"/>
        <v>3205.6499999999996</v>
      </c>
      <c r="N221" s="88">
        <f t="shared" si="72"/>
        <v>519.22500000000002</v>
      </c>
      <c r="O221" s="88">
        <f t="shared" si="72"/>
        <v>1372.56</v>
      </c>
      <c r="P221" s="88">
        <f t="shared" si="72"/>
        <v>3201.1350000000002</v>
      </c>
      <c r="Q221" s="88">
        <f t="shared" si="72"/>
        <v>0</v>
      </c>
      <c r="R221" s="88">
        <f t="shared" si="72"/>
        <v>9644.375</v>
      </c>
      <c r="S221" s="88">
        <f t="shared" si="72"/>
        <v>2718.3649999999998</v>
      </c>
      <c r="T221" s="88">
        <f t="shared" si="72"/>
        <v>6926.01</v>
      </c>
      <c r="U221" s="88">
        <f t="shared" si="72"/>
        <v>42431.635000000002</v>
      </c>
      <c r="V221" s="90"/>
    </row>
    <row r="222" spans="1:22" s="30" customFormat="1" ht="9.9499999999999993" customHeight="1" thickBot="1" x14ac:dyDescent="0.3">
      <c r="A222" s="216"/>
      <c r="B222" s="218"/>
      <c r="C222" s="218"/>
      <c r="D222" s="218"/>
      <c r="E222" s="218"/>
      <c r="F222" s="218"/>
      <c r="G222" s="218"/>
      <c r="H222" s="218"/>
      <c r="I222" s="157"/>
      <c r="J222" s="157"/>
      <c r="K222" s="157"/>
      <c r="L222" s="157"/>
      <c r="M222" s="157"/>
      <c r="N222" s="157"/>
      <c r="O222" s="157"/>
      <c r="P222" s="157"/>
      <c r="Q222" s="333"/>
      <c r="R222" s="157"/>
      <c r="S222" s="157"/>
      <c r="T222" s="157"/>
      <c r="U222" s="157"/>
      <c r="V222" s="44"/>
    </row>
    <row r="223" spans="1:22" s="30" customFormat="1" ht="20.100000000000001" customHeight="1" thickBot="1" x14ac:dyDescent="0.3">
      <c r="A223" s="46" t="s">
        <v>235</v>
      </c>
      <c r="B223" s="47"/>
      <c r="C223" s="47"/>
      <c r="D223" s="92"/>
      <c r="E223" s="93"/>
      <c r="F223" s="91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3"/>
    </row>
    <row r="224" spans="1:22" s="30" customFormat="1" ht="30" x14ac:dyDescent="0.25">
      <c r="A224" s="50">
        <v>1</v>
      </c>
      <c r="B224" s="341" t="s">
        <v>236</v>
      </c>
      <c r="C224" s="198" t="s">
        <v>38</v>
      </c>
      <c r="D224" s="342" t="s">
        <v>237</v>
      </c>
      <c r="E224" s="198" t="s">
        <v>238</v>
      </c>
      <c r="F224" s="163" t="s">
        <v>36</v>
      </c>
      <c r="G224" s="69">
        <v>44470</v>
      </c>
      <c r="H224" s="69">
        <v>44652</v>
      </c>
      <c r="I224" s="71">
        <v>120000</v>
      </c>
      <c r="J224" s="57">
        <v>16809.87</v>
      </c>
      <c r="K224" s="59">
        <v>25</v>
      </c>
      <c r="L224" s="59">
        <f>+I224*2.87%</f>
        <v>3444</v>
      </c>
      <c r="M224" s="59">
        <f>+I224*7.1%</f>
        <v>8520</v>
      </c>
      <c r="N224" s="59">
        <v>717.6</v>
      </c>
      <c r="O224" s="59">
        <f>+I224*3.04%</f>
        <v>3648</v>
      </c>
      <c r="P224" s="59">
        <f>+I224*7.09%</f>
        <v>8508</v>
      </c>
      <c r="Q224" s="175">
        <v>0</v>
      </c>
      <c r="R224" s="59">
        <f>SUM(K224:P224)</f>
        <v>24862.6</v>
      </c>
      <c r="S224" s="59">
        <f>+J224+K224+L224+O224+Q224</f>
        <v>23926.87</v>
      </c>
      <c r="T224" s="59">
        <f>+M224+N224+P224</f>
        <v>17745.599999999999</v>
      </c>
      <c r="U224" s="166">
        <f>+I224-S224</f>
        <v>96073.13</v>
      </c>
      <c r="V224" s="63">
        <v>112</v>
      </c>
    </row>
    <row r="225" spans="1:22" s="30" customFormat="1" ht="30" customHeight="1" thickBot="1" x14ac:dyDescent="0.3">
      <c r="A225" s="78">
        <v>2</v>
      </c>
      <c r="B225" s="343" t="s">
        <v>239</v>
      </c>
      <c r="C225" s="170" t="s">
        <v>38</v>
      </c>
      <c r="D225" s="344" t="s">
        <v>237</v>
      </c>
      <c r="E225" s="119" t="s">
        <v>240</v>
      </c>
      <c r="F225" s="119" t="s">
        <v>36</v>
      </c>
      <c r="G225" s="111">
        <v>44317</v>
      </c>
      <c r="H225" s="111">
        <v>44501</v>
      </c>
      <c r="I225" s="345">
        <v>75000</v>
      </c>
      <c r="J225" s="71">
        <v>6309.38</v>
      </c>
      <c r="K225" s="142">
        <v>25</v>
      </c>
      <c r="L225" s="142">
        <f>+I225*2.87%</f>
        <v>2152.5</v>
      </c>
      <c r="M225" s="142">
        <f>+I225*7.1%</f>
        <v>5324.9999999999991</v>
      </c>
      <c r="N225" s="123">
        <v>717.6</v>
      </c>
      <c r="O225" s="71">
        <f>+I225*3.04%</f>
        <v>2280</v>
      </c>
      <c r="P225" s="71">
        <f>+I225*7.09%</f>
        <v>5317.5</v>
      </c>
      <c r="Q225" s="179">
        <v>0</v>
      </c>
      <c r="R225" s="71">
        <f>SUM(L225,M225,N225,O225,P225)</f>
        <v>15792.599999999999</v>
      </c>
      <c r="S225" s="71">
        <f>SUM(J225,K225,L225,O225,Q225)</f>
        <v>10766.880000000001</v>
      </c>
      <c r="T225" s="71">
        <f>SUM(M225,N225,P225)</f>
        <v>11360.099999999999</v>
      </c>
      <c r="U225" s="144">
        <f>I225-S225</f>
        <v>64233.119999999995</v>
      </c>
      <c r="V225" s="75">
        <v>112</v>
      </c>
    </row>
    <row r="226" spans="1:22" s="30" customFormat="1" ht="18" customHeight="1" thickBot="1" x14ac:dyDescent="0.3">
      <c r="A226" s="85"/>
      <c r="B226" s="131"/>
      <c r="C226" s="131"/>
      <c r="D226" s="86"/>
      <c r="E226" s="86"/>
      <c r="F226" s="86"/>
      <c r="G226" s="86"/>
      <c r="H226" s="87"/>
      <c r="I226" s="88">
        <f>SUM(I224:I225)</f>
        <v>195000</v>
      </c>
      <c r="J226" s="88">
        <f>SUM(J224:J225)</f>
        <v>23119.25</v>
      </c>
      <c r="K226" s="88">
        <f t="shared" ref="K226:U226" si="73">SUM(K224:K225)</f>
        <v>50</v>
      </c>
      <c r="L226" s="88">
        <f t="shared" si="73"/>
        <v>5596.5</v>
      </c>
      <c r="M226" s="88">
        <f t="shared" si="73"/>
        <v>13845</v>
      </c>
      <c r="N226" s="88">
        <f t="shared" si="73"/>
        <v>1435.2</v>
      </c>
      <c r="O226" s="88">
        <f t="shared" si="73"/>
        <v>5928</v>
      </c>
      <c r="P226" s="88">
        <f t="shared" si="73"/>
        <v>13825.5</v>
      </c>
      <c r="Q226" s="88">
        <f t="shared" si="73"/>
        <v>0</v>
      </c>
      <c r="R226" s="88">
        <f t="shared" si="73"/>
        <v>40655.199999999997</v>
      </c>
      <c r="S226" s="88">
        <f t="shared" si="73"/>
        <v>34693.75</v>
      </c>
      <c r="T226" s="88">
        <f t="shared" si="73"/>
        <v>29105.699999999997</v>
      </c>
      <c r="U226" s="88">
        <f t="shared" si="73"/>
        <v>160306.25</v>
      </c>
      <c r="V226" s="90"/>
    </row>
    <row r="227" spans="1:22" s="30" customFormat="1" ht="9.9499999999999993" customHeight="1" thickBot="1" x14ac:dyDescent="0.3">
      <c r="A227" s="7"/>
      <c r="B227" s="8"/>
      <c r="C227" s="9"/>
      <c r="D227" s="8"/>
      <c r="E227" s="8"/>
      <c r="F227" s="9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2"/>
      <c r="R227" s="8"/>
      <c r="S227" s="8"/>
      <c r="T227" s="8"/>
      <c r="U227" s="8"/>
      <c r="V227" s="8"/>
    </row>
    <row r="228" spans="1:22" s="30" customFormat="1" ht="18" customHeight="1" thickBot="1" x14ac:dyDescent="0.3">
      <c r="A228" s="91" t="s">
        <v>241</v>
      </c>
      <c r="B228" s="92"/>
      <c r="C228" s="92"/>
      <c r="D228" s="92"/>
      <c r="E228" s="92"/>
      <c r="F228" s="346"/>
      <c r="G228" s="347"/>
      <c r="H228" s="348"/>
      <c r="I228" s="348"/>
      <c r="J228" s="348"/>
      <c r="K228" s="348"/>
      <c r="L228" s="348"/>
      <c r="M228" s="348"/>
      <c r="N228" s="348"/>
      <c r="O228" s="348"/>
      <c r="P228" s="348"/>
      <c r="Q228" s="348"/>
      <c r="R228" s="348"/>
      <c r="S228" s="348"/>
      <c r="T228" s="348"/>
      <c r="U228" s="348"/>
      <c r="V228" s="349"/>
    </row>
    <row r="229" spans="1:22" s="30" customFormat="1" ht="20.100000000000001" customHeight="1" x14ac:dyDescent="0.25">
      <c r="A229" s="64">
        <v>1</v>
      </c>
      <c r="B229" s="350" t="s">
        <v>242</v>
      </c>
      <c r="C229" s="213" t="s">
        <v>38</v>
      </c>
      <c r="D229" s="52" t="s">
        <v>241</v>
      </c>
      <c r="E229" s="119" t="s">
        <v>102</v>
      </c>
      <c r="F229" s="119" t="s">
        <v>36</v>
      </c>
      <c r="G229" s="351">
        <v>44440</v>
      </c>
      <c r="H229" s="352">
        <v>44621</v>
      </c>
      <c r="I229" s="231">
        <v>70000</v>
      </c>
      <c r="J229" s="71">
        <v>5130.45</v>
      </c>
      <c r="K229" s="122">
        <v>25</v>
      </c>
      <c r="L229" s="122">
        <f>+I229*2.87%</f>
        <v>2009</v>
      </c>
      <c r="M229" s="122">
        <f>+I229*7.1%</f>
        <v>4970</v>
      </c>
      <c r="N229" s="123">
        <v>717.6</v>
      </c>
      <c r="O229" s="123">
        <f>+I229*3.04%</f>
        <v>2128</v>
      </c>
      <c r="P229" s="123">
        <f>+I229*7.09%</f>
        <v>4963</v>
      </c>
      <c r="Q229" s="353">
        <v>1190.1199999999999</v>
      </c>
      <c r="R229" s="123">
        <f>SUM(L229,M229,N229,O229,P229)</f>
        <v>14787.6</v>
      </c>
      <c r="S229" s="123">
        <f>SUM(J229,K229,L229,O229,Q229)</f>
        <v>10482.57</v>
      </c>
      <c r="T229" s="123">
        <f>SUM(M229,N229,P229)</f>
        <v>10650.6</v>
      </c>
      <c r="U229" s="125">
        <f>I229-S229</f>
        <v>59517.43</v>
      </c>
      <c r="V229" s="126">
        <v>112</v>
      </c>
    </row>
    <row r="230" spans="1:22" s="30" customFormat="1" ht="20.100000000000001" customHeight="1" thickBot="1" x14ac:dyDescent="0.3">
      <c r="A230" s="64">
        <v>2</v>
      </c>
      <c r="B230" s="354" t="s">
        <v>243</v>
      </c>
      <c r="C230" s="213" t="s">
        <v>38</v>
      </c>
      <c r="D230" s="138" t="s">
        <v>241</v>
      </c>
      <c r="E230" s="138" t="s">
        <v>244</v>
      </c>
      <c r="F230" s="119" t="s">
        <v>36</v>
      </c>
      <c r="G230" s="351">
        <v>44440</v>
      </c>
      <c r="H230" s="352">
        <v>44621</v>
      </c>
      <c r="I230" s="231">
        <v>75000</v>
      </c>
      <c r="J230" s="123">
        <v>6309.38</v>
      </c>
      <c r="K230" s="122">
        <v>25</v>
      </c>
      <c r="L230" s="122">
        <f>+I230*2.87%</f>
        <v>2152.5</v>
      </c>
      <c r="M230" s="122">
        <f>+I230*7.1%</f>
        <v>5324.9999999999991</v>
      </c>
      <c r="N230" s="123">
        <v>717.6</v>
      </c>
      <c r="O230" s="123">
        <f>+I230*3.04%</f>
        <v>2280</v>
      </c>
      <c r="P230" s="123">
        <f>+I230*7.09%</f>
        <v>5317.5</v>
      </c>
      <c r="Q230" s="124">
        <v>0</v>
      </c>
      <c r="R230" s="123">
        <f>SUM(L230,M230,N230,O230,P230)</f>
        <v>15792.599999999999</v>
      </c>
      <c r="S230" s="123">
        <f>SUM(J230,K230,L230,O230,Q230)</f>
        <v>10766.880000000001</v>
      </c>
      <c r="T230" s="123">
        <f>SUM(M230,N230,P230)</f>
        <v>11360.099999999999</v>
      </c>
      <c r="U230" s="125">
        <f>I230-S230</f>
        <v>64233.119999999995</v>
      </c>
      <c r="V230" s="126">
        <v>112</v>
      </c>
    </row>
    <row r="231" spans="1:22" s="30" customFormat="1" ht="18" customHeight="1" thickBot="1" x14ac:dyDescent="0.3">
      <c r="A231" s="106"/>
      <c r="B231" s="86"/>
      <c r="C231" s="86"/>
      <c r="D231" s="86"/>
      <c r="E231" s="86"/>
      <c r="F231" s="86"/>
      <c r="G231" s="86"/>
      <c r="H231" s="87"/>
      <c r="I231" s="88">
        <f>SUM(I229:I230)</f>
        <v>145000</v>
      </c>
      <c r="J231" s="88">
        <f>SUM(J229:J230)</f>
        <v>11439.83</v>
      </c>
      <c r="K231" s="88">
        <f t="shared" ref="K231:U231" si="74">SUM(K229:K230)</f>
        <v>50</v>
      </c>
      <c r="L231" s="88">
        <f t="shared" si="74"/>
        <v>4161.5</v>
      </c>
      <c r="M231" s="88">
        <f t="shared" si="74"/>
        <v>10295</v>
      </c>
      <c r="N231" s="88">
        <f t="shared" si="74"/>
        <v>1435.2</v>
      </c>
      <c r="O231" s="88">
        <f t="shared" si="74"/>
        <v>4408</v>
      </c>
      <c r="P231" s="88">
        <f t="shared" si="74"/>
        <v>10280.5</v>
      </c>
      <c r="Q231" s="88">
        <f t="shared" si="74"/>
        <v>1190.1199999999999</v>
      </c>
      <c r="R231" s="88">
        <f t="shared" si="74"/>
        <v>30580.199999999997</v>
      </c>
      <c r="S231" s="88">
        <f t="shared" si="74"/>
        <v>21249.45</v>
      </c>
      <c r="T231" s="88">
        <f t="shared" si="74"/>
        <v>22010.699999999997</v>
      </c>
      <c r="U231" s="88">
        <f t="shared" si="74"/>
        <v>123750.54999999999</v>
      </c>
      <c r="V231" s="88"/>
    </row>
    <row r="232" spans="1:22" s="30" customFormat="1" ht="9.9499999999999993" customHeight="1" thickBot="1" x14ac:dyDescent="0.3">
      <c r="A232" s="216"/>
      <c r="B232" s="218"/>
      <c r="C232" s="218"/>
      <c r="D232" s="218"/>
      <c r="E232" s="218"/>
      <c r="F232" s="218"/>
      <c r="G232" s="218"/>
      <c r="H232" s="218"/>
      <c r="I232" s="157"/>
      <c r="J232" s="157"/>
      <c r="K232" s="157"/>
      <c r="L232" s="157"/>
      <c r="M232" s="157"/>
      <c r="N232" s="157"/>
      <c r="O232" s="157"/>
      <c r="P232" s="157"/>
      <c r="Q232" s="333"/>
      <c r="R232" s="157"/>
      <c r="S232" s="157"/>
      <c r="T232" s="157"/>
      <c r="U232" s="157"/>
      <c r="V232" s="44"/>
    </row>
    <row r="233" spans="1:22" s="30" customFormat="1" ht="18" customHeight="1" thickBot="1" x14ac:dyDescent="0.3">
      <c r="A233" s="91" t="s">
        <v>245</v>
      </c>
      <c r="B233" s="92"/>
      <c r="C233" s="92"/>
      <c r="D233" s="92"/>
      <c r="E233" s="92"/>
      <c r="F233" s="92"/>
      <c r="G233" s="355"/>
      <c r="H233" s="348"/>
      <c r="I233" s="348"/>
      <c r="J233" s="348"/>
      <c r="K233" s="348"/>
      <c r="L233" s="348"/>
      <c r="M233" s="348"/>
      <c r="N233" s="348"/>
      <c r="O233" s="348"/>
      <c r="P233" s="348"/>
      <c r="Q233" s="348"/>
      <c r="R233" s="348"/>
      <c r="S233" s="348"/>
      <c r="T233" s="348"/>
      <c r="U233" s="348"/>
      <c r="V233" s="349"/>
    </row>
    <row r="234" spans="1:22" s="30" customFormat="1" ht="36" customHeight="1" thickBot="1" x14ac:dyDescent="0.3">
      <c r="A234" s="94">
        <v>1</v>
      </c>
      <c r="B234" s="356" t="s">
        <v>246</v>
      </c>
      <c r="C234" s="182" t="s">
        <v>38</v>
      </c>
      <c r="D234" s="319" t="s">
        <v>245</v>
      </c>
      <c r="E234" s="319" t="s">
        <v>102</v>
      </c>
      <c r="F234" s="244" t="s">
        <v>36</v>
      </c>
      <c r="G234" s="351">
        <v>44440</v>
      </c>
      <c r="H234" s="352">
        <v>44621</v>
      </c>
      <c r="I234" s="226">
        <v>50000</v>
      </c>
      <c r="J234" s="226">
        <v>1854</v>
      </c>
      <c r="K234" s="226">
        <v>25</v>
      </c>
      <c r="L234" s="226">
        <f>+I234*2.87%</f>
        <v>1435</v>
      </c>
      <c r="M234" s="226">
        <f>+I234*7.1%</f>
        <v>3549.9999999999995</v>
      </c>
      <c r="N234" s="226">
        <f>+I234*1.15%</f>
        <v>575</v>
      </c>
      <c r="O234" s="226">
        <f>+I234*3.04%</f>
        <v>1520</v>
      </c>
      <c r="P234" s="226">
        <f>+I234*7.09%</f>
        <v>3545.0000000000005</v>
      </c>
      <c r="Q234" s="227">
        <v>0</v>
      </c>
      <c r="R234" s="226">
        <f>SUM(K234:P234)</f>
        <v>10650</v>
      </c>
      <c r="S234" s="226">
        <f>+J234+K234+L234+O234+Q234</f>
        <v>4834</v>
      </c>
      <c r="T234" s="226">
        <f>+M234+N234+P234</f>
        <v>7670</v>
      </c>
      <c r="U234" s="228">
        <f>+I234-S234</f>
        <v>45166</v>
      </c>
      <c r="V234" s="90">
        <v>112</v>
      </c>
    </row>
    <row r="235" spans="1:22" s="30" customFormat="1" ht="18" customHeight="1" thickBot="1" x14ac:dyDescent="0.3">
      <c r="A235" s="106"/>
      <c r="B235" s="86"/>
      <c r="C235" s="86"/>
      <c r="D235" s="86"/>
      <c r="E235" s="86"/>
      <c r="F235" s="86"/>
      <c r="G235" s="86"/>
      <c r="H235" s="87"/>
      <c r="I235" s="88">
        <f>SUM(I234)</f>
        <v>50000</v>
      </c>
      <c r="J235" s="88">
        <f t="shared" ref="J235:U235" si="75">SUM(J234)</f>
        <v>1854</v>
      </c>
      <c r="K235" s="88">
        <f t="shared" si="75"/>
        <v>25</v>
      </c>
      <c r="L235" s="88">
        <f t="shared" si="75"/>
        <v>1435</v>
      </c>
      <c r="M235" s="88">
        <f t="shared" si="75"/>
        <v>3549.9999999999995</v>
      </c>
      <c r="N235" s="88">
        <f t="shared" si="75"/>
        <v>575</v>
      </c>
      <c r="O235" s="88">
        <f t="shared" si="75"/>
        <v>1520</v>
      </c>
      <c r="P235" s="88">
        <f t="shared" si="75"/>
        <v>3545.0000000000005</v>
      </c>
      <c r="Q235" s="88">
        <f t="shared" si="75"/>
        <v>0</v>
      </c>
      <c r="R235" s="88">
        <f t="shared" si="75"/>
        <v>10650</v>
      </c>
      <c r="S235" s="88">
        <f t="shared" si="75"/>
        <v>4834</v>
      </c>
      <c r="T235" s="88">
        <f t="shared" si="75"/>
        <v>7670</v>
      </c>
      <c r="U235" s="88">
        <f t="shared" si="75"/>
        <v>45166</v>
      </c>
      <c r="V235" s="90"/>
    </row>
    <row r="236" spans="1:22" s="30" customFormat="1" ht="9.9499999999999993" customHeight="1" thickBot="1" x14ac:dyDescent="0.3">
      <c r="A236" s="216"/>
      <c r="B236" s="218"/>
      <c r="C236" s="218"/>
      <c r="D236" s="218"/>
      <c r="E236" s="218"/>
      <c r="F236" s="218"/>
      <c r="G236" s="218"/>
      <c r="H236" s="218"/>
      <c r="I236" s="157"/>
      <c r="J236" s="157"/>
      <c r="K236" s="157"/>
      <c r="L236" s="157"/>
      <c r="M236" s="157"/>
      <c r="N236" s="157"/>
      <c r="O236" s="157"/>
      <c r="P236" s="157"/>
      <c r="Q236" s="333"/>
      <c r="R236" s="157"/>
      <c r="S236" s="157"/>
      <c r="T236" s="157"/>
      <c r="U236" s="157"/>
      <c r="V236" s="44"/>
    </row>
    <row r="237" spans="1:22" s="30" customFormat="1" ht="20.100000000000001" customHeight="1" thickBot="1" x14ac:dyDescent="0.3">
      <c r="A237" s="91" t="s">
        <v>247</v>
      </c>
      <c r="B237" s="92"/>
      <c r="C237" s="92"/>
      <c r="D237" s="92"/>
      <c r="E237" s="92"/>
      <c r="F237" s="93"/>
      <c r="G237" s="355"/>
      <c r="H237" s="348"/>
      <c r="I237" s="348"/>
      <c r="J237" s="348"/>
      <c r="K237" s="348"/>
      <c r="L237" s="348"/>
      <c r="M237" s="348"/>
      <c r="N237" s="348"/>
      <c r="O237" s="348"/>
      <c r="P237" s="348"/>
      <c r="Q237" s="348"/>
      <c r="R237" s="348"/>
      <c r="S237" s="348"/>
      <c r="T237" s="348"/>
      <c r="U237" s="348"/>
      <c r="V237" s="349"/>
    </row>
    <row r="238" spans="1:22" s="30" customFormat="1" ht="33.75" customHeight="1" x14ac:dyDescent="0.25">
      <c r="A238" s="64">
        <v>1</v>
      </c>
      <c r="B238" s="357" t="s">
        <v>248</v>
      </c>
      <c r="C238" s="66" t="s">
        <v>34</v>
      </c>
      <c r="D238" s="358" t="s">
        <v>247</v>
      </c>
      <c r="E238" s="178" t="s">
        <v>249</v>
      </c>
      <c r="F238" s="119" t="s">
        <v>36</v>
      </c>
      <c r="G238" s="351">
        <v>44440</v>
      </c>
      <c r="H238" s="352">
        <v>44621</v>
      </c>
      <c r="I238" s="122">
        <v>28000</v>
      </c>
      <c r="J238" s="122">
        <v>0</v>
      </c>
      <c r="K238" s="122">
        <v>25</v>
      </c>
      <c r="L238" s="123">
        <f>+I238*2.87%</f>
        <v>803.6</v>
      </c>
      <c r="M238" s="123">
        <f>+I238*7.1%</f>
        <v>1987.9999999999998</v>
      </c>
      <c r="N238" s="123">
        <f>+I238*1.15%</f>
        <v>322</v>
      </c>
      <c r="O238" s="123">
        <f>+I238*3.04%</f>
        <v>851.2</v>
      </c>
      <c r="P238" s="123">
        <f>+I238*7.09%</f>
        <v>1985.2</v>
      </c>
      <c r="Q238" s="124">
        <v>0</v>
      </c>
      <c r="R238" s="123">
        <f>SUM(K238:P238)</f>
        <v>5975</v>
      </c>
      <c r="S238" s="123">
        <f>+J238+K238+L238+O238+Q238</f>
        <v>1679.8000000000002</v>
      </c>
      <c r="T238" s="123">
        <f>+M238+N238+P238</f>
        <v>4295.2</v>
      </c>
      <c r="U238" s="125">
        <f>+I238-S238</f>
        <v>26320.2</v>
      </c>
      <c r="V238" s="126">
        <v>112</v>
      </c>
    </row>
    <row r="239" spans="1:22" s="30" customFormat="1" ht="30" customHeight="1" x14ac:dyDescent="0.25">
      <c r="A239" s="136">
        <v>2</v>
      </c>
      <c r="B239" s="299" t="s">
        <v>250</v>
      </c>
      <c r="C239" s="182" t="s">
        <v>38</v>
      </c>
      <c r="D239" s="213" t="s">
        <v>247</v>
      </c>
      <c r="E239" s="178" t="s">
        <v>249</v>
      </c>
      <c r="F239" s="178" t="s">
        <v>36</v>
      </c>
      <c r="G239" s="111">
        <v>44317</v>
      </c>
      <c r="H239" s="111">
        <v>44501</v>
      </c>
      <c r="I239" s="345">
        <v>25200</v>
      </c>
      <c r="J239" s="71">
        <v>0</v>
      </c>
      <c r="K239" s="142">
        <v>25</v>
      </c>
      <c r="L239" s="142">
        <f>+I239*2.87%</f>
        <v>723.24</v>
      </c>
      <c r="M239" s="142">
        <f>+I239*7.1%</f>
        <v>1789.1999999999998</v>
      </c>
      <c r="N239" s="71">
        <f>+I239*1.15%</f>
        <v>289.8</v>
      </c>
      <c r="O239" s="71">
        <f>+I239*3.04%</f>
        <v>766.08</v>
      </c>
      <c r="P239" s="71">
        <f>+I239*7.09%</f>
        <v>1786.68</v>
      </c>
      <c r="Q239" s="143">
        <v>0</v>
      </c>
      <c r="R239" s="71">
        <f>SUM(L239,M239,N239,O239,P239)</f>
        <v>5355</v>
      </c>
      <c r="S239" s="71">
        <f>SUM(J239,K239,L239,O239,Q239)</f>
        <v>1514.3200000000002</v>
      </c>
      <c r="T239" s="71">
        <f>SUM(M239,N239,P239)</f>
        <v>3865.6800000000003</v>
      </c>
      <c r="U239" s="144">
        <f>I239-S239</f>
        <v>23685.68</v>
      </c>
      <c r="V239" s="75">
        <v>112</v>
      </c>
    </row>
    <row r="240" spans="1:22" s="30" customFormat="1" ht="30" customHeight="1" x14ac:dyDescent="0.25">
      <c r="A240" s="64">
        <v>3</v>
      </c>
      <c r="B240" s="299" t="s">
        <v>251</v>
      </c>
      <c r="C240" s="182" t="s">
        <v>38</v>
      </c>
      <c r="D240" s="213" t="s">
        <v>247</v>
      </c>
      <c r="E240" s="178" t="s">
        <v>249</v>
      </c>
      <c r="F240" s="178" t="s">
        <v>36</v>
      </c>
      <c r="G240" s="69">
        <v>44409</v>
      </c>
      <c r="H240" s="69">
        <v>44593</v>
      </c>
      <c r="I240" s="345">
        <v>25200</v>
      </c>
      <c r="J240" s="71">
        <v>0</v>
      </c>
      <c r="K240" s="142">
        <v>25</v>
      </c>
      <c r="L240" s="142">
        <f>+I240*2.87%</f>
        <v>723.24</v>
      </c>
      <c r="M240" s="142">
        <f>+I240*7.1%</f>
        <v>1789.1999999999998</v>
      </c>
      <c r="N240" s="71">
        <f>+I240*1.15%</f>
        <v>289.8</v>
      </c>
      <c r="O240" s="71">
        <f>+I240*3.04%</f>
        <v>766.08</v>
      </c>
      <c r="P240" s="71">
        <f>+I240*7.09%</f>
        <v>1786.68</v>
      </c>
      <c r="Q240" s="143">
        <v>0</v>
      </c>
      <c r="R240" s="71">
        <f>SUM(L240,M240,N240,O240,P240)</f>
        <v>5355</v>
      </c>
      <c r="S240" s="71">
        <f>SUM(J240,K240,L240,O240,Q240)</f>
        <v>1514.3200000000002</v>
      </c>
      <c r="T240" s="71">
        <f>SUM(M240,N240,P240)</f>
        <v>3865.6800000000003</v>
      </c>
      <c r="U240" s="144">
        <f>I240-S240</f>
        <v>23685.68</v>
      </c>
      <c r="V240" s="75">
        <v>112</v>
      </c>
    </row>
    <row r="241" spans="1:22" s="30" customFormat="1" ht="30" customHeight="1" x14ac:dyDescent="0.25">
      <c r="A241" s="136">
        <v>4</v>
      </c>
      <c r="B241" s="359" t="s">
        <v>252</v>
      </c>
      <c r="C241" s="66" t="s">
        <v>34</v>
      </c>
      <c r="D241" s="213" t="s">
        <v>247</v>
      </c>
      <c r="E241" s="178" t="s">
        <v>253</v>
      </c>
      <c r="F241" s="178" t="s">
        <v>36</v>
      </c>
      <c r="G241" s="111">
        <v>44348</v>
      </c>
      <c r="H241" s="360">
        <v>44531</v>
      </c>
      <c r="I241" s="142">
        <v>25200</v>
      </c>
      <c r="J241" s="142">
        <v>0</v>
      </c>
      <c r="K241" s="142">
        <v>25</v>
      </c>
      <c r="L241" s="142">
        <v>723.24</v>
      </c>
      <c r="M241" s="142">
        <f>+I241*7.1%</f>
        <v>1789.1999999999998</v>
      </c>
      <c r="N241" s="71">
        <f>+I241*1.15%</f>
        <v>289.8</v>
      </c>
      <c r="O241" s="71">
        <f>+I241*3.04%</f>
        <v>766.08</v>
      </c>
      <c r="P241" s="71">
        <f>+I241*7.09%</f>
        <v>1786.68</v>
      </c>
      <c r="Q241" s="142">
        <v>0</v>
      </c>
      <c r="R241" s="142">
        <v>8525</v>
      </c>
      <c r="S241" s="142">
        <v>1514.31</v>
      </c>
      <c r="T241" s="142">
        <v>3865.68</v>
      </c>
      <c r="U241" s="361">
        <v>23685.68</v>
      </c>
      <c r="V241" s="75">
        <v>112</v>
      </c>
    </row>
    <row r="242" spans="1:22" s="30" customFormat="1" ht="30" customHeight="1" thickBot="1" x14ac:dyDescent="0.3">
      <c r="A242" s="136">
        <v>5</v>
      </c>
      <c r="B242" s="362" t="s">
        <v>254</v>
      </c>
      <c r="C242" s="182" t="s">
        <v>38</v>
      </c>
      <c r="D242" s="363" t="s">
        <v>247</v>
      </c>
      <c r="E242" s="364" t="s">
        <v>249</v>
      </c>
      <c r="F242" s="364" t="s">
        <v>36</v>
      </c>
      <c r="G242" s="69">
        <v>44348</v>
      </c>
      <c r="H242" s="327">
        <v>44531</v>
      </c>
      <c r="I242" s="101">
        <v>25200</v>
      </c>
      <c r="J242" s="101">
        <v>0</v>
      </c>
      <c r="K242" s="101">
        <v>25</v>
      </c>
      <c r="L242" s="101">
        <v>723.24</v>
      </c>
      <c r="M242" s="142">
        <f>+I242*7.1%</f>
        <v>1789.1999999999998</v>
      </c>
      <c r="N242" s="71">
        <f>+I242*1.15%</f>
        <v>289.8</v>
      </c>
      <c r="O242" s="71">
        <f>+I242*3.04%</f>
        <v>766.08</v>
      </c>
      <c r="P242" s="71">
        <f>+I242*7.09%</f>
        <v>1786.68</v>
      </c>
      <c r="Q242" s="101">
        <v>0</v>
      </c>
      <c r="R242" s="101">
        <v>8525</v>
      </c>
      <c r="S242" s="101">
        <v>1514.31</v>
      </c>
      <c r="T242" s="101">
        <v>3865.68</v>
      </c>
      <c r="U242" s="365">
        <v>23685.68</v>
      </c>
      <c r="V242" s="171">
        <v>112</v>
      </c>
    </row>
    <row r="243" spans="1:22" s="30" customFormat="1" ht="18" customHeight="1" thickBot="1" x14ac:dyDescent="0.3">
      <c r="A243" s="106"/>
      <c r="B243" s="86"/>
      <c r="C243" s="86"/>
      <c r="D243" s="86"/>
      <c r="E243" s="86"/>
      <c r="F243" s="86"/>
      <c r="G243" s="86"/>
      <c r="H243" s="87"/>
      <c r="I243" s="88">
        <f>SUM(I238:I242)</f>
        <v>128800</v>
      </c>
      <c r="J243" s="88">
        <f t="shared" ref="J243:U243" si="76">SUM(J238:J242)</f>
        <v>0</v>
      </c>
      <c r="K243" s="88">
        <f t="shared" si="76"/>
        <v>125</v>
      </c>
      <c r="L243" s="88">
        <f t="shared" si="76"/>
        <v>3696.5599999999995</v>
      </c>
      <c r="M243" s="88">
        <f t="shared" si="76"/>
        <v>9144.7999999999993</v>
      </c>
      <c r="N243" s="88">
        <f t="shared" si="76"/>
        <v>1481.1999999999998</v>
      </c>
      <c r="O243" s="88">
        <f t="shared" si="76"/>
        <v>3915.52</v>
      </c>
      <c r="P243" s="88">
        <f t="shared" si="76"/>
        <v>9131.92</v>
      </c>
      <c r="Q243" s="88">
        <f t="shared" si="76"/>
        <v>0</v>
      </c>
      <c r="R243" s="88">
        <f t="shared" si="76"/>
        <v>33735</v>
      </c>
      <c r="S243" s="88">
        <f t="shared" si="76"/>
        <v>7737.0599999999995</v>
      </c>
      <c r="T243" s="88">
        <f t="shared" si="76"/>
        <v>19757.920000000002</v>
      </c>
      <c r="U243" s="88">
        <f t="shared" si="76"/>
        <v>121062.91999999998</v>
      </c>
      <c r="V243" s="90"/>
    </row>
    <row r="244" spans="1:22" s="30" customFormat="1" ht="9.9499999999999993" customHeight="1" thickBot="1" x14ac:dyDescent="0.3">
      <c r="A244" s="42"/>
      <c r="B244" s="149"/>
      <c r="C244" s="150"/>
      <c r="D244" s="151"/>
      <c r="E244" s="151"/>
      <c r="F244" s="152"/>
      <c r="G244" s="153"/>
      <c r="H244" s="153"/>
      <c r="I244" s="154"/>
      <c r="J244" s="154"/>
      <c r="K244" s="154"/>
      <c r="L244" s="154"/>
      <c r="M244" s="154"/>
      <c r="N244" s="155"/>
      <c r="O244" s="155"/>
      <c r="P244" s="155"/>
      <c r="Q244" s="156"/>
      <c r="R244" s="155"/>
      <c r="S244" s="155"/>
      <c r="T244" s="155"/>
      <c r="U244" s="157"/>
      <c r="V244" s="44"/>
    </row>
    <row r="245" spans="1:22" s="30" customFormat="1" ht="18" customHeight="1" thickBot="1" x14ac:dyDescent="0.3">
      <c r="A245" s="46" t="s">
        <v>255</v>
      </c>
      <c r="B245" s="92"/>
      <c r="C245" s="92"/>
      <c r="D245" s="92"/>
      <c r="E245" s="92"/>
      <c r="F245" s="93"/>
      <c r="G245" s="366"/>
      <c r="H245" s="367"/>
      <c r="I245" s="367"/>
      <c r="J245" s="367"/>
      <c r="K245" s="367"/>
      <c r="L245" s="367"/>
      <c r="M245" s="367"/>
      <c r="N245" s="367"/>
      <c r="O245" s="367"/>
      <c r="P245" s="367"/>
      <c r="Q245" s="367"/>
      <c r="R245" s="367"/>
      <c r="S245" s="367"/>
      <c r="T245" s="367"/>
      <c r="U245" s="367"/>
      <c r="V245" s="368"/>
    </row>
    <row r="246" spans="1:22" s="375" customFormat="1" ht="32.25" customHeight="1" x14ac:dyDescent="0.25">
      <c r="A246" s="50">
        <v>1</v>
      </c>
      <c r="B246" s="369" t="s">
        <v>256</v>
      </c>
      <c r="C246" s="198" t="s">
        <v>38</v>
      </c>
      <c r="D246" s="198" t="s">
        <v>255</v>
      </c>
      <c r="E246" s="370" t="s">
        <v>102</v>
      </c>
      <c r="F246" s="371" t="s">
        <v>36</v>
      </c>
      <c r="G246" s="55">
        <v>44348</v>
      </c>
      <c r="H246" s="55">
        <v>44531</v>
      </c>
      <c r="I246" s="372">
        <v>80000</v>
      </c>
      <c r="J246" s="174">
        <v>7400.87</v>
      </c>
      <c r="K246" s="164">
        <v>25</v>
      </c>
      <c r="L246" s="164">
        <f>+I246*2.87%</f>
        <v>2296</v>
      </c>
      <c r="M246" s="164">
        <f>+I246*7.1%</f>
        <v>5679.9999999999991</v>
      </c>
      <c r="N246" s="174">
        <v>717.6</v>
      </c>
      <c r="O246" s="174">
        <f>+I246*3.04%</f>
        <v>2432</v>
      </c>
      <c r="P246" s="174">
        <f>+I246*7.09%</f>
        <v>5672</v>
      </c>
      <c r="Q246" s="373">
        <v>0</v>
      </c>
      <c r="R246" s="174">
        <f>SUM(L246,M246,N246,O246,P246)</f>
        <v>16797.599999999999</v>
      </c>
      <c r="S246" s="174">
        <f>SUM(J246,K246,L246,O246,Q246)</f>
        <v>12153.869999999999</v>
      </c>
      <c r="T246" s="174">
        <f>SUM(M246,N246,P246)</f>
        <v>12069.599999999999</v>
      </c>
      <c r="U246" s="374">
        <f>I246-S246</f>
        <v>67846.13</v>
      </c>
      <c r="V246" s="63">
        <v>112</v>
      </c>
    </row>
    <row r="247" spans="1:22" s="30" customFormat="1" ht="32.1" customHeight="1" x14ac:dyDescent="0.25">
      <c r="A247" s="64">
        <v>2</v>
      </c>
      <c r="B247" s="376" t="s">
        <v>257</v>
      </c>
      <c r="C247" s="138" t="s">
        <v>34</v>
      </c>
      <c r="D247" s="138" t="s">
        <v>255</v>
      </c>
      <c r="E247" s="277" t="s">
        <v>258</v>
      </c>
      <c r="F247" s="181" t="s">
        <v>36</v>
      </c>
      <c r="G247" s="69">
        <v>44409</v>
      </c>
      <c r="H247" s="69">
        <v>44593</v>
      </c>
      <c r="I247" s="377">
        <v>35000</v>
      </c>
      <c r="J247" s="123">
        <v>0</v>
      </c>
      <c r="K247" s="122">
        <v>25</v>
      </c>
      <c r="L247" s="122">
        <f>+I247*2.87%</f>
        <v>1004.5</v>
      </c>
      <c r="M247" s="122">
        <f>+I247*7.1%</f>
        <v>2485</v>
      </c>
      <c r="N247" s="123">
        <f>+I247*1.15%</f>
        <v>402.5</v>
      </c>
      <c r="O247" s="123">
        <f>+I247*3.04%</f>
        <v>1064</v>
      </c>
      <c r="P247" s="123">
        <f>+I247*7.09%</f>
        <v>2481.5</v>
      </c>
      <c r="Q247" s="143">
        <v>0</v>
      </c>
      <c r="R247" s="123">
        <f>SUM(L247,M247,N247,O247,P247)</f>
        <v>7437.5</v>
      </c>
      <c r="S247" s="123">
        <f>SUM(J247,K247,L247,O247,Q247)</f>
        <v>2093.5</v>
      </c>
      <c r="T247" s="123">
        <f>SUM(M247,N247,P247)</f>
        <v>5369</v>
      </c>
      <c r="U247" s="125">
        <f>I247-S247</f>
        <v>32906.5</v>
      </c>
      <c r="V247" s="126">
        <v>112</v>
      </c>
    </row>
    <row r="248" spans="1:22" s="30" customFormat="1" ht="32.1" customHeight="1" x14ac:dyDescent="0.25">
      <c r="A248" s="64">
        <v>3</v>
      </c>
      <c r="B248" s="378" t="s">
        <v>259</v>
      </c>
      <c r="C248" s="66" t="s">
        <v>34</v>
      </c>
      <c r="D248" s="66" t="s">
        <v>255</v>
      </c>
      <c r="E248" s="269" t="s">
        <v>258</v>
      </c>
      <c r="F248" s="181" t="s">
        <v>36</v>
      </c>
      <c r="G248" s="351">
        <v>44440</v>
      </c>
      <c r="H248" s="352">
        <v>44621</v>
      </c>
      <c r="I248" s="379">
        <v>35000</v>
      </c>
      <c r="J248" s="123">
        <v>0</v>
      </c>
      <c r="K248" s="122">
        <v>25</v>
      </c>
      <c r="L248" s="142">
        <f t="shared" ref="L248:L256" si="77">+I248*2.87%</f>
        <v>1004.5</v>
      </c>
      <c r="M248" s="142">
        <f t="shared" ref="M248:M256" si="78">+I248*7.1%</f>
        <v>2485</v>
      </c>
      <c r="N248" s="71">
        <f t="shared" ref="N248:N256" si="79">+I248*1.15%</f>
        <v>402.5</v>
      </c>
      <c r="O248" s="71">
        <f t="shared" ref="O248:O256" si="80">+I248*3.04%</f>
        <v>1064</v>
      </c>
      <c r="P248" s="71">
        <f t="shared" ref="P248:P256" si="81">+I248*7.09%</f>
        <v>2481.5</v>
      </c>
      <c r="Q248" s="143">
        <v>0</v>
      </c>
      <c r="R248" s="71">
        <f t="shared" ref="R248:R256" si="82">SUM(L248,M248,N248,O248,P248)</f>
        <v>7437.5</v>
      </c>
      <c r="S248" s="71">
        <f t="shared" ref="S248:S256" si="83">SUM(J248,K248,L248,O248,Q248)</f>
        <v>2093.5</v>
      </c>
      <c r="T248" s="71">
        <f t="shared" ref="T248:T256" si="84">SUM(M248,N248,P248)</f>
        <v>5369</v>
      </c>
      <c r="U248" s="144">
        <f t="shared" ref="U248:U256" si="85">I248-S248</f>
        <v>32906.5</v>
      </c>
      <c r="V248" s="126">
        <v>112</v>
      </c>
    </row>
    <row r="249" spans="1:22" s="30" customFormat="1" ht="32.1" customHeight="1" x14ac:dyDescent="0.25">
      <c r="A249" s="64">
        <v>4</v>
      </c>
      <c r="B249" s="380" t="s">
        <v>260</v>
      </c>
      <c r="C249" s="66" t="s">
        <v>34</v>
      </c>
      <c r="D249" s="66" t="s">
        <v>255</v>
      </c>
      <c r="E249" s="269" t="s">
        <v>258</v>
      </c>
      <c r="F249" s="381" t="s">
        <v>36</v>
      </c>
      <c r="G249" s="351">
        <v>44440</v>
      </c>
      <c r="H249" s="352">
        <v>44621</v>
      </c>
      <c r="I249" s="379">
        <v>35000</v>
      </c>
      <c r="J249" s="123">
        <v>0</v>
      </c>
      <c r="K249" s="122">
        <v>25</v>
      </c>
      <c r="L249" s="142">
        <f t="shared" si="77"/>
        <v>1004.5</v>
      </c>
      <c r="M249" s="142">
        <f t="shared" si="78"/>
        <v>2485</v>
      </c>
      <c r="N249" s="71">
        <f t="shared" si="79"/>
        <v>402.5</v>
      </c>
      <c r="O249" s="71">
        <f t="shared" si="80"/>
        <v>1064</v>
      </c>
      <c r="P249" s="71">
        <f t="shared" si="81"/>
        <v>2481.5</v>
      </c>
      <c r="Q249" s="143">
        <v>0</v>
      </c>
      <c r="R249" s="71">
        <f t="shared" si="82"/>
        <v>7437.5</v>
      </c>
      <c r="S249" s="71">
        <f t="shared" si="83"/>
        <v>2093.5</v>
      </c>
      <c r="T249" s="71">
        <f t="shared" si="84"/>
        <v>5369</v>
      </c>
      <c r="U249" s="144">
        <f t="shared" si="85"/>
        <v>32906.5</v>
      </c>
      <c r="V249" s="126">
        <v>112</v>
      </c>
    </row>
    <row r="250" spans="1:22" s="30" customFormat="1" ht="32.1" customHeight="1" x14ac:dyDescent="0.25">
      <c r="A250" s="64">
        <v>5</v>
      </c>
      <c r="B250" s="380" t="s">
        <v>261</v>
      </c>
      <c r="C250" s="66" t="s">
        <v>34</v>
      </c>
      <c r="D250" s="66" t="s">
        <v>255</v>
      </c>
      <c r="E250" s="269" t="s">
        <v>258</v>
      </c>
      <c r="F250" s="381" t="s">
        <v>36</v>
      </c>
      <c r="G250" s="351">
        <v>44440</v>
      </c>
      <c r="H250" s="352">
        <v>44621</v>
      </c>
      <c r="I250" s="379">
        <v>35000</v>
      </c>
      <c r="J250" s="123">
        <v>0</v>
      </c>
      <c r="K250" s="122">
        <v>25</v>
      </c>
      <c r="L250" s="142">
        <f t="shared" si="77"/>
        <v>1004.5</v>
      </c>
      <c r="M250" s="142">
        <f t="shared" si="78"/>
        <v>2485</v>
      </c>
      <c r="N250" s="71">
        <f t="shared" si="79"/>
        <v>402.5</v>
      </c>
      <c r="O250" s="71">
        <f t="shared" si="80"/>
        <v>1064</v>
      </c>
      <c r="P250" s="71">
        <f t="shared" si="81"/>
        <v>2481.5</v>
      </c>
      <c r="Q250" s="143">
        <v>0</v>
      </c>
      <c r="R250" s="71">
        <f t="shared" si="82"/>
        <v>7437.5</v>
      </c>
      <c r="S250" s="71">
        <f t="shared" si="83"/>
        <v>2093.5</v>
      </c>
      <c r="T250" s="71">
        <f t="shared" si="84"/>
        <v>5369</v>
      </c>
      <c r="U250" s="144">
        <f t="shared" si="85"/>
        <v>32906.5</v>
      </c>
      <c r="V250" s="126">
        <v>112</v>
      </c>
    </row>
    <row r="251" spans="1:22" s="30" customFormat="1" ht="32.1" customHeight="1" x14ac:dyDescent="0.25">
      <c r="A251" s="64">
        <v>6</v>
      </c>
      <c r="B251" s="380" t="s">
        <v>262</v>
      </c>
      <c r="C251" s="66" t="s">
        <v>34</v>
      </c>
      <c r="D251" s="66" t="s">
        <v>255</v>
      </c>
      <c r="E251" s="269" t="s">
        <v>258</v>
      </c>
      <c r="F251" s="381" t="s">
        <v>36</v>
      </c>
      <c r="G251" s="351">
        <v>44440</v>
      </c>
      <c r="H251" s="352">
        <v>44621</v>
      </c>
      <c r="I251" s="379">
        <v>35000</v>
      </c>
      <c r="J251" s="123">
        <v>0</v>
      </c>
      <c r="K251" s="122">
        <v>25</v>
      </c>
      <c r="L251" s="142">
        <f t="shared" si="77"/>
        <v>1004.5</v>
      </c>
      <c r="M251" s="142">
        <f t="shared" si="78"/>
        <v>2485</v>
      </c>
      <c r="N251" s="71">
        <f t="shared" si="79"/>
        <v>402.5</v>
      </c>
      <c r="O251" s="71">
        <f t="shared" si="80"/>
        <v>1064</v>
      </c>
      <c r="P251" s="71">
        <f t="shared" si="81"/>
        <v>2481.5</v>
      </c>
      <c r="Q251" s="143">
        <v>0</v>
      </c>
      <c r="R251" s="71">
        <f t="shared" si="82"/>
        <v>7437.5</v>
      </c>
      <c r="S251" s="71">
        <f t="shared" si="83"/>
        <v>2093.5</v>
      </c>
      <c r="T251" s="71">
        <f t="shared" si="84"/>
        <v>5369</v>
      </c>
      <c r="U251" s="144">
        <f t="shared" si="85"/>
        <v>32906.5</v>
      </c>
      <c r="V251" s="126">
        <v>112</v>
      </c>
    </row>
    <row r="252" spans="1:22" s="30" customFormat="1" ht="32.1" customHeight="1" x14ac:dyDescent="0.25">
      <c r="A252" s="64">
        <v>7</v>
      </c>
      <c r="B252" s="380" t="s">
        <v>263</v>
      </c>
      <c r="C252" s="66" t="s">
        <v>38</v>
      </c>
      <c r="D252" s="66" t="s">
        <v>255</v>
      </c>
      <c r="E252" s="269" t="s">
        <v>264</v>
      </c>
      <c r="F252" s="381" t="s">
        <v>36</v>
      </c>
      <c r="G252" s="69">
        <v>44440</v>
      </c>
      <c r="H252" s="69">
        <v>44621</v>
      </c>
      <c r="I252" s="379">
        <v>30000</v>
      </c>
      <c r="J252" s="123">
        <v>0</v>
      </c>
      <c r="K252" s="122">
        <v>25</v>
      </c>
      <c r="L252" s="142">
        <f t="shared" si="77"/>
        <v>861</v>
      </c>
      <c r="M252" s="142">
        <f t="shared" si="78"/>
        <v>2130</v>
      </c>
      <c r="N252" s="71">
        <f t="shared" si="79"/>
        <v>345</v>
      </c>
      <c r="O252" s="71">
        <f t="shared" si="80"/>
        <v>912</v>
      </c>
      <c r="P252" s="71">
        <f t="shared" si="81"/>
        <v>2127</v>
      </c>
      <c r="Q252" s="143">
        <v>0</v>
      </c>
      <c r="R252" s="71">
        <f t="shared" si="82"/>
        <v>6375</v>
      </c>
      <c r="S252" s="71">
        <f t="shared" si="83"/>
        <v>1798</v>
      </c>
      <c r="T252" s="71">
        <f t="shared" si="84"/>
        <v>4602</v>
      </c>
      <c r="U252" s="144">
        <f t="shared" si="85"/>
        <v>28202</v>
      </c>
      <c r="V252" s="126">
        <v>112</v>
      </c>
    </row>
    <row r="253" spans="1:22" s="30" customFormat="1" ht="32.1" customHeight="1" x14ac:dyDescent="0.25">
      <c r="A253" s="64">
        <v>8</v>
      </c>
      <c r="B253" s="380" t="s">
        <v>265</v>
      </c>
      <c r="C253" s="66" t="s">
        <v>34</v>
      </c>
      <c r="D253" s="66" t="s">
        <v>255</v>
      </c>
      <c r="E253" s="269" t="s">
        <v>258</v>
      </c>
      <c r="F253" s="381" t="s">
        <v>36</v>
      </c>
      <c r="G253" s="351">
        <v>44440</v>
      </c>
      <c r="H253" s="352">
        <v>44621</v>
      </c>
      <c r="I253" s="379">
        <v>35000</v>
      </c>
      <c r="J253" s="123">
        <v>0</v>
      </c>
      <c r="K253" s="122">
        <v>25</v>
      </c>
      <c r="L253" s="142">
        <f t="shared" si="77"/>
        <v>1004.5</v>
      </c>
      <c r="M253" s="142">
        <f t="shared" si="78"/>
        <v>2485</v>
      </c>
      <c r="N253" s="71">
        <f t="shared" si="79"/>
        <v>402.5</v>
      </c>
      <c r="O253" s="71">
        <f t="shared" si="80"/>
        <v>1064</v>
      </c>
      <c r="P253" s="71">
        <f t="shared" si="81"/>
        <v>2481.5</v>
      </c>
      <c r="Q253" s="143">
        <v>0</v>
      </c>
      <c r="R253" s="71">
        <f t="shared" si="82"/>
        <v>7437.5</v>
      </c>
      <c r="S253" s="71">
        <f t="shared" si="83"/>
        <v>2093.5</v>
      </c>
      <c r="T253" s="71">
        <f t="shared" si="84"/>
        <v>5369</v>
      </c>
      <c r="U253" s="144">
        <f t="shared" si="85"/>
        <v>32906.5</v>
      </c>
      <c r="V253" s="126">
        <v>112</v>
      </c>
    </row>
    <row r="254" spans="1:22" s="30" customFormat="1" ht="32.1" customHeight="1" x14ac:dyDescent="0.25">
      <c r="A254" s="64">
        <v>9</v>
      </c>
      <c r="B254" s="380" t="s">
        <v>266</v>
      </c>
      <c r="C254" s="66" t="s">
        <v>34</v>
      </c>
      <c r="D254" s="66" t="s">
        <v>255</v>
      </c>
      <c r="E254" s="269" t="s">
        <v>258</v>
      </c>
      <c r="F254" s="381" t="s">
        <v>36</v>
      </c>
      <c r="G254" s="69">
        <v>44409</v>
      </c>
      <c r="H254" s="69">
        <v>44593</v>
      </c>
      <c r="I254" s="379">
        <v>35000</v>
      </c>
      <c r="J254" s="71">
        <v>0</v>
      </c>
      <c r="K254" s="142">
        <v>25</v>
      </c>
      <c r="L254" s="142">
        <f t="shared" si="77"/>
        <v>1004.5</v>
      </c>
      <c r="M254" s="142">
        <f t="shared" si="78"/>
        <v>2485</v>
      </c>
      <c r="N254" s="71">
        <f t="shared" si="79"/>
        <v>402.5</v>
      </c>
      <c r="O254" s="71">
        <f t="shared" si="80"/>
        <v>1064</v>
      </c>
      <c r="P254" s="71">
        <f t="shared" si="81"/>
        <v>2481.5</v>
      </c>
      <c r="Q254" s="143">
        <v>0</v>
      </c>
      <c r="R254" s="71">
        <f t="shared" si="82"/>
        <v>7437.5</v>
      </c>
      <c r="S254" s="71">
        <f t="shared" si="83"/>
        <v>2093.5</v>
      </c>
      <c r="T254" s="71">
        <f t="shared" si="84"/>
        <v>5369</v>
      </c>
      <c r="U254" s="144">
        <f t="shared" si="85"/>
        <v>32906.5</v>
      </c>
      <c r="V254" s="126">
        <v>112</v>
      </c>
    </row>
    <row r="255" spans="1:22" s="30" customFormat="1" ht="32.1" customHeight="1" x14ac:dyDescent="0.25">
      <c r="A255" s="64">
        <v>10</v>
      </c>
      <c r="B255" s="380" t="s">
        <v>267</v>
      </c>
      <c r="C255" s="66" t="s">
        <v>34</v>
      </c>
      <c r="D255" s="66" t="s">
        <v>255</v>
      </c>
      <c r="E255" s="269" t="s">
        <v>258</v>
      </c>
      <c r="F255" s="381" t="s">
        <v>36</v>
      </c>
      <c r="G255" s="69">
        <v>44409</v>
      </c>
      <c r="H255" s="69">
        <v>44593</v>
      </c>
      <c r="I255" s="379">
        <v>35000</v>
      </c>
      <c r="J255" s="71">
        <v>0</v>
      </c>
      <c r="K255" s="142">
        <v>25</v>
      </c>
      <c r="L255" s="142">
        <f t="shared" si="77"/>
        <v>1004.5</v>
      </c>
      <c r="M255" s="142">
        <f t="shared" si="78"/>
        <v>2485</v>
      </c>
      <c r="N255" s="71">
        <f t="shared" si="79"/>
        <v>402.5</v>
      </c>
      <c r="O255" s="71">
        <f t="shared" si="80"/>
        <v>1064</v>
      </c>
      <c r="P255" s="71">
        <f t="shared" si="81"/>
        <v>2481.5</v>
      </c>
      <c r="Q255" s="143">
        <v>0</v>
      </c>
      <c r="R255" s="71">
        <f t="shared" si="82"/>
        <v>7437.5</v>
      </c>
      <c r="S255" s="71">
        <f t="shared" si="83"/>
        <v>2093.5</v>
      </c>
      <c r="T255" s="71">
        <f t="shared" si="84"/>
        <v>5369</v>
      </c>
      <c r="U255" s="144">
        <f t="shared" si="85"/>
        <v>32906.5</v>
      </c>
      <c r="V255" s="126">
        <v>112</v>
      </c>
    </row>
    <row r="256" spans="1:22" s="30" customFormat="1" ht="46.5" customHeight="1" thickBot="1" x14ac:dyDescent="0.3">
      <c r="A256" s="78">
        <v>11</v>
      </c>
      <c r="B256" s="382" t="s">
        <v>268</v>
      </c>
      <c r="C256" s="170" t="s">
        <v>38</v>
      </c>
      <c r="D256" s="80" t="s">
        <v>269</v>
      </c>
      <c r="E256" s="170" t="s">
        <v>270</v>
      </c>
      <c r="F256" s="181" t="s">
        <v>36</v>
      </c>
      <c r="G256" s="351">
        <v>44440</v>
      </c>
      <c r="H256" s="352">
        <v>44621</v>
      </c>
      <c r="I256" s="231">
        <v>31500</v>
      </c>
      <c r="J256" s="122">
        <v>0</v>
      </c>
      <c r="K256" s="122">
        <v>25</v>
      </c>
      <c r="L256" s="142">
        <f t="shared" si="77"/>
        <v>904.05</v>
      </c>
      <c r="M256" s="142">
        <f t="shared" si="78"/>
        <v>2236.5</v>
      </c>
      <c r="N256" s="71">
        <f t="shared" si="79"/>
        <v>362.25</v>
      </c>
      <c r="O256" s="71">
        <f t="shared" si="80"/>
        <v>957.6</v>
      </c>
      <c r="P256" s="71">
        <f t="shared" si="81"/>
        <v>2233.3500000000004</v>
      </c>
      <c r="Q256" s="124">
        <v>0</v>
      </c>
      <c r="R256" s="71">
        <f t="shared" si="82"/>
        <v>6693.7500000000009</v>
      </c>
      <c r="S256" s="71">
        <f t="shared" si="83"/>
        <v>1886.65</v>
      </c>
      <c r="T256" s="71">
        <f t="shared" si="84"/>
        <v>4832.1000000000004</v>
      </c>
      <c r="U256" s="144">
        <f t="shared" si="85"/>
        <v>29613.35</v>
      </c>
      <c r="V256" s="126">
        <v>112</v>
      </c>
    </row>
    <row r="257" spans="1:23" s="30" customFormat="1" ht="18" customHeight="1" thickBot="1" x14ac:dyDescent="0.3">
      <c r="A257" s="85"/>
      <c r="B257" s="131"/>
      <c r="C257" s="131"/>
      <c r="D257" s="131"/>
      <c r="E257" s="131"/>
      <c r="F257" s="86"/>
      <c r="G257" s="86"/>
      <c r="H257" s="87"/>
      <c r="I257" s="88">
        <f>SUM(I246:I256)</f>
        <v>421500</v>
      </c>
      <c r="J257" s="89">
        <f>SUM(J246:J256)</f>
        <v>7400.87</v>
      </c>
      <c r="K257" s="89">
        <f>SUM(K246:K256)</f>
        <v>275</v>
      </c>
      <c r="L257" s="89">
        <f t="shared" ref="L257:U257" si="86">SUM(L246:L256)</f>
        <v>12097.05</v>
      </c>
      <c r="M257" s="89">
        <f t="shared" si="86"/>
        <v>29926.5</v>
      </c>
      <c r="N257" s="89">
        <f t="shared" si="86"/>
        <v>4644.8500000000004</v>
      </c>
      <c r="O257" s="89">
        <f t="shared" si="86"/>
        <v>12813.6</v>
      </c>
      <c r="P257" s="89">
        <f t="shared" si="86"/>
        <v>29884.35</v>
      </c>
      <c r="Q257" s="89">
        <f t="shared" si="86"/>
        <v>0</v>
      </c>
      <c r="R257" s="89">
        <f t="shared" si="86"/>
        <v>89366.35</v>
      </c>
      <c r="S257" s="89">
        <f t="shared" si="86"/>
        <v>32586.52</v>
      </c>
      <c r="T257" s="89">
        <f t="shared" si="86"/>
        <v>64455.7</v>
      </c>
      <c r="U257" s="89">
        <f t="shared" si="86"/>
        <v>388913.48</v>
      </c>
      <c r="V257" s="90"/>
    </row>
    <row r="258" spans="1:23" ht="9.9499999999999993" customHeight="1" thickBot="1" x14ac:dyDescent="0.3"/>
    <row r="259" spans="1:23" s="30" customFormat="1" ht="18" customHeight="1" thickBot="1" x14ac:dyDescent="0.3">
      <c r="A259" s="158" t="s">
        <v>271</v>
      </c>
      <c r="B259" s="159"/>
      <c r="C259" s="159"/>
      <c r="D259" s="383"/>
      <c r="E259" s="383"/>
      <c r="F259" s="160"/>
      <c r="G259" s="366"/>
      <c r="H259" s="367"/>
      <c r="I259" s="367"/>
      <c r="J259" s="367"/>
      <c r="K259" s="367"/>
      <c r="L259" s="367"/>
      <c r="M259" s="367"/>
      <c r="N259" s="367"/>
      <c r="O259" s="367"/>
      <c r="P259" s="367"/>
      <c r="Q259" s="367"/>
      <c r="R259" s="367"/>
      <c r="S259" s="367"/>
      <c r="T259" s="367"/>
      <c r="U259" s="367"/>
      <c r="V259" s="368"/>
    </row>
    <row r="260" spans="1:23" s="30" customFormat="1" ht="27.95" customHeight="1" x14ac:dyDescent="0.25">
      <c r="A260" s="50">
        <v>1</v>
      </c>
      <c r="B260" s="329" t="s">
        <v>272</v>
      </c>
      <c r="C260" s="384" t="s">
        <v>38</v>
      </c>
      <c r="D260" s="266" t="s">
        <v>273</v>
      </c>
      <c r="E260" s="163" t="s">
        <v>102</v>
      </c>
      <c r="F260" s="371" t="s">
        <v>36</v>
      </c>
      <c r="G260" s="351">
        <v>44440</v>
      </c>
      <c r="H260" s="352">
        <v>44621</v>
      </c>
      <c r="I260" s="385">
        <v>60000</v>
      </c>
      <c r="J260" s="57">
        <v>3486.68</v>
      </c>
      <c r="K260" s="59">
        <v>25</v>
      </c>
      <c r="L260" s="59">
        <f>+I260*2.87%</f>
        <v>1722</v>
      </c>
      <c r="M260" s="59">
        <f>+I260*7.1%</f>
        <v>4260</v>
      </c>
      <c r="N260" s="71">
        <f>+I260*1.15%</f>
        <v>690</v>
      </c>
      <c r="O260" s="59">
        <f>+I260*3.04%</f>
        <v>1824</v>
      </c>
      <c r="P260" s="59">
        <f>+I260*7.09%</f>
        <v>4254</v>
      </c>
      <c r="Q260" s="164">
        <v>0</v>
      </c>
      <c r="R260" s="59">
        <f>SUM(K260:P260)</f>
        <v>12775</v>
      </c>
      <c r="S260" s="59">
        <f>+J260+K260+L260+O260+Q260</f>
        <v>7057.68</v>
      </c>
      <c r="T260" s="59">
        <f>+M260+N260+P260</f>
        <v>9204</v>
      </c>
      <c r="U260" s="166">
        <f>+I260-S260</f>
        <v>52942.32</v>
      </c>
      <c r="V260" s="63">
        <v>112</v>
      </c>
    </row>
    <row r="261" spans="1:23" s="30" customFormat="1" ht="20.100000000000001" customHeight="1" x14ac:dyDescent="0.25">
      <c r="A261" s="64">
        <v>2</v>
      </c>
      <c r="B261" s="386" t="s">
        <v>274</v>
      </c>
      <c r="C261" s="387" t="s">
        <v>34</v>
      </c>
      <c r="D261" s="269" t="s">
        <v>273</v>
      </c>
      <c r="E261" s="178" t="s">
        <v>275</v>
      </c>
      <c r="F261" s="381" t="s">
        <v>36</v>
      </c>
      <c r="G261" s="111">
        <v>44317</v>
      </c>
      <c r="H261" s="111">
        <v>44501</v>
      </c>
      <c r="I261" s="379">
        <v>31500</v>
      </c>
      <c r="J261" s="71">
        <v>0</v>
      </c>
      <c r="K261" s="142">
        <v>25</v>
      </c>
      <c r="L261" s="142">
        <f>+I261*2.87%</f>
        <v>904.05</v>
      </c>
      <c r="M261" s="142">
        <f>+I261*7.1%</f>
        <v>2236.5</v>
      </c>
      <c r="N261" s="71">
        <f>+I261*1.15%</f>
        <v>362.25</v>
      </c>
      <c r="O261" s="71">
        <f>+I261*3.04%</f>
        <v>957.6</v>
      </c>
      <c r="P261" s="71">
        <f>+I261*7.09%</f>
        <v>2233.3500000000004</v>
      </c>
      <c r="Q261" s="143">
        <v>0</v>
      </c>
      <c r="R261" s="123">
        <f>SUM(K261:P261)</f>
        <v>6718.7500000000009</v>
      </c>
      <c r="S261" s="123">
        <f>+J261+K261+L261+O261+Q261</f>
        <v>1886.65</v>
      </c>
      <c r="T261" s="123">
        <f>+M261+N261+P261</f>
        <v>4832.1000000000004</v>
      </c>
      <c r="U261" s="125">
        <f>+I261-S261</f>
        <v>29613.35</v>
      </c>
      <c r="V261" s="75">
        <v>112</v>
      </c>
    </row>
    <row r="262" spans="1:23" s="30" customFormat="1" ht="27.95" customHeight="1" x14ac:dyDescent="0.25">
      <c r="A262" s="136">
        <v>3</v>
      </c>
      <c r="B262" s="388" t="s">
        <v>276</v>
      </c>
      <c r="C262" s="387" t="s">
        <v>34</v>
      </c>
      <c r="D262" s="269" t="s">
        <v>273</v>
      </c>
      <c r="E262" s="178" t="s">
        <v>275</v>
      </c>
      <c r="F262" s="381" t="s">
        <v>36</v>
      </c>
      <c r="G262" s="351">
        <v>44440</v>
      </c>
      <c r="H262" s="352">
        <v>44621</v>
      </c>
      <c r="I262" s="345">
        <v>31500</v>
      </c>
      <c r="J262" s="142">
        <v>0</v>
      </c>
      <c r="K262" s="142">
        <v>25</v>
      </c>
      <c r="L262" s="71">
        <f>+I262*2.87%</f>
        <v>904.05</v>
      </c>
      <c r="M262" s="71">
        <f>+I262*7.1%</f>
        <v>2236.5</v>
      </c>
      <c r="N262" s="71">
        <f>+I262*1.15%</f>
        <v>362.25</v>
      </c>
      <c r="O262" s="71">
        <f>+I262*3.04%</f>
        <v>957.6</v>
      </c>
      <c r="P262" s="71">
        <f>+I262*7.09%</f>
        <v>2233.3500000000004</v>
      </c>
      <c r="Q262" s="147">
        <v>0</v>
      </c>
      <c r="R262" s="71">
        <f>SUM(K262:P262)</f>
        <v>6718.7500000000009</v>
      </c>
      <c r="S262" s="71">
        <f>+J262+K262+L262+O262+Q262</f>
        <v>1886.65</v>
      </c>
      <c r="T262" s="71">
        <f>+M262+N262+P262</f>
        <v>4832.1000000000004</v>
      </c>
      <c r="U262" s="144">
        <f>+I262-S262</f>
        <v>29613.35</v>
      </c>
      <c r="V262" s="75">
        <v>112</v>
      </c>
    </row>
    <row r="263" spans="1:23" s="30" customFormat="1" ht="27.95" customHeight="1" thickBot="1" x14ac:dyDescent="0.3">
      <c r="A263" s="64">
        <v>4</v>
      </c>
      <c r="B263" s="388" t="s">
        <v>277</v>
      </c>
      <c r="C263" s="387" t="s">
        <v>34</v>
      </c>
      <c r="D263" s="389" t="s">
        <v>273</v>
      </c>
      <c r="E263" s="389" t="s">
        <v>275</v>
      </c>
      <c r="F263" s="381" t="s">
        <v>36</v>
      </c>
      <c r="G263" s="111">
        <v>44317</v>
      </c>
      <c r="H263" s="111">
        <v>44501</v>
      </c>
      <c r="I263" s="345">
        <v>31500</v>
      </c>
      <c r="J263" s="142">
        <v>0</v>
      </c>
      <c r="K263" s="142">
        <v>25</v>
      </c>
      <c r="L263" s="71">
        <f>+I263*2.87%</f>
        <v>904.05</v>
      </c>
      <c r="M263" s="71">
        <f>+I263*7.1%</f>
        <v>2236.5</v>
      </c>
      <c r="N263" s="71">
        <f>+I263*1.15%</f>
        <v>362.25</v>
      </c>
      <c r="O263" s="71">
        <f>+I263*3.04%</f>
        <v>957.6</v>
      </c>
      <c r="P263" s="71">
        <f>+I263*7.09%</f>
        <v>2233.3500000000004</v>
      </c>
      <c r="Q263" s="147">
        <v>0</v>
      </c>
      <c r="R263" s="71">
        <f>SUM(K263:P263)</f>
        <v>6718.7500000000009</v>
      </c>
      <c r="S263" s="71">
        <f>+J263+K263+L263+O263+Q263</f>
        <v>1886.65</v>
      </c>
      <c r="T263" s="71">
        <f>+M263+N263+P263</f>
        <v>4832.1000000000004</v>
      </c>
      <c r="U263" s="144">
        <f>+I263-S263</f>
        <v>29613.35</v>
      </c>
      <c r="V263" s="75">
        <v>112</v>
      </c>
    </row>
    <row r="264" spans="1:23" s="30" customFormat="1" ht="18" customHeight="1" thickBot="1" x14ac:dyDescent="0.3">
      <c r="A264" s="106"/>
      <c r="B264" s="86"/>
      <c r="C264" s="86"/>
      <c r="D264" s="131"/>
      <c r="E264" s="131"/>
      <c r="F264" s="86"/>
      <c r="G264" s="86"/>
      <c r="H264" s="87"/>
      <c r="I264" s="88">
        <f>SUM(I260:I263)</f>
        <v>154500</v>
      </c>
      <c r="J264" s="89">
        <f>SUM(J260:J263)</f>
        <v>3486.68</v>
      </c>
      <c r="K264" s="89">
        <f>SUM(K260:K263)</f>
        <v>100</v>
      </c>
      <c r="L264" s="89">
        <f>SUM(L260:L263)</f>
        <v>4434.1500000000005</v>
      </c>
      <c r="M264" s="89">
        <f t="shared" ref="M264:U264" si="87">SUM(M260:M263)</f>
        <v>10969.5</v>
      </c>
      <c r="N264" s="89">
        <f t="shared" si="87"/>
        <v>1776.75</v>
      </c>
      <c r="O264" s="89">
        <f>SUM(O260:O263)</f>
        <v>4696.8</v>
      </c>
      <c r="P264" s="89">
        <f t="shared" si="87"/>
        <v>10954.050000000001</v>
      </c>
      <c r="Q264" s="107">
        <f t="shared" si="87"/>
        <v>0</v>
      </c>
      <c r="R264" s="89">
        <f t="shared" si="87"/>
        <v>32931.25</v>
      </c>
      <c r="S264" s="89">
        <f t="shared" si="87"/>
        <v>12717.63</v>
      </c>
      <c r="T264" s="89">
        <f t="shared" si="87"/>
        <v>23700.300000000003</v>
      </c>
      <c r="U264" s="89">
        <f t="shared" si="87"/>
        <v>141782.37</v>
      </c>
      <c r="V264" s="90"/>
    </row>
    <row r="265" spans="1:23" s="30" customFormat="1" ht="9.9499999999999993" customHeight="1" thickBot="1" x14ac:dyDescent="0.3">
      <c r="A265" s="42"/>
      <c r="B265" s="149"/>
      <c r="C265" s="150"/>
      <c r="D265" s="151"/>
      <c r="E265" s="151"/>
      <c r="F265" s="152"/>
      <c r="G265" s="153"/>
      <c r="H265" s="153"/>
      <c r="I265" s="154"/>
      <c r="J265" s="154"/>
      <c r="K265" s="154"/>
      <c r="L265" s="154"/>
      <c r="M265" s="154"/>
      <c r="N265" s="155"/>
      <c r="O265" s="155"/>
      <c r="P265" s="155"/>
      <c r="Q265" s="156"/>
      <c r="R265" s="155"/>
      <c r="S265" s="155"/>
      <c r="T265" s="155"/>
      <c r="U265" s="157"/>
      <c r="V265" s="44"/>
    </row>
    <row r="266" spans="1:23" s="30" customFormat="1" ht="18" customHeight="1" thickBot="1" x14ac:dyDescent="0.3">
      <c r="A266" s="158" t="s">
        <v>278</v>
      </c>
      <c r="B266" s="159"/>
      <c r="C266" s="159"/>
      <c r="D266" s="159"/>
      <c r="E266" s="159"/>
      <c r="F266" s="160"/>
      <c r="G266" s="366"/>
      <c r="H266" s="367"/>
      <c r="I266" s="367"/>
      <c r="J266" s="367"/>
      <c r="K266" s="367"/>
      <c r="L266" s="367"/>
      <c r="M266" s="367"/>
      <c r="N266" s="367"/>
      <c r="O266" s="367"/>
      <c r="P266" s="367"/>
      <c r="Q266" s="367"/>
      <c r="R266" s="367"/>
      <c r="S266" s="367"/>
      <c r="T266" s="367"/>
      <c r="U266" s="367"/>
      <c r="V266" s="368"/>
    </row>
    <row r="267" spans="1:23" s="30" customFormat="1" ht="32.1" customHeight="1" x14ac:dyDescent="0.25">
      <c r="A267" s="50">
        <v>1</v>
      </c>
      <c r="B267" s="390" t="s">
        <v>279</v>
      </c>
      <c r="C267" s="66" t="s">
        <v>34</v>
      </c>
      <c r="D267" s="391" t="s">
        <v>278</v>
      </c>
      <c r="E267" s="66" t="s">
        <v>280</v>
      </c>
      <c r="F267" s="178" t="s">
        <v>36</v>
      </c>
      <c r="G267" s="351">
        <v>44409</v>
      </c>
      <c r="H267" s="352">
        <v>44593</v>
      </c>
      <c r="I267" s="142">
        <v>80000</v>
      </c>
      <c r="J267" s="142">
        <v>7400.87</v>
      </c>
      <c r="K267" s="142">
        <v>25</v>
      </c>
      <c r="L267" s="71">
        <f t="shared" ref="L267:L272" si="88">+I267*2.87%</f>
        <v>2296</v>
      </c>
      <c r="M267" s="71">
        <f t="shared" ref="M267:M272" si="89">+I267*7.1%</f>
        <v>5679.9999999999991</v>
      </c>
      <c r="N267" s="71">
        <v>717.6</v>
      </c>
      <c r="O267" s="71">
        <f t="shared" ref="O267:O272" si="90">+I267*3.04%</f>
        <v>2432</v>
      </c>
      <c r="P267" s="71">
        <f t="shared" ref="P267:P272" si="91">+I267*7.09%</f>
        <v>5672</v>
      </c>
      <c r="Q267" s="143">
        <v>0</v>
      </c>
      <c r="R267" s="71">
        <f t="shared" ref="R267:R272" si="92">SUM(K267:P267)</f>
        <v>16822.599999999999</v>
      </c>
      <c r="S267" s="71">
        <f t="shared" ref="S267:S272" si="93">+J267+K267+L267+O267+Q267</f>
        <v>12153.869999999999</v>
      </c>
      <c r="T267" s="71">
        <f t="shared" ref="T267:T272" si="94">+M267+N267+P267</f>
        <v>12069.599999999999</v>
      </c>
      <c r="U267" s="144">
        <f t="shared" ref="U267:U272" si="95">+I267-S267</f>
        <v>67846.13</v>
      </c>
      <c r="V267" s="75">
        <v>112</v>
      </c>
    </row>
    <row r="268" spans="1:23" s="30" customFormat="1" ht="32.1" customHeight="1" x14ac:dyDescent="0.25">
      <c r="A268" s="136">
        <v>2</v>
      </c>
      <c r="B268" s="390" t="s">
        <v>281</v>
      </c>
      <c r="C268" s="66" t="s">
        <v>34</v>
      </c>
      <c r="D268" s="391" t="s">
        <v>278</v>
      </c>
      <c r="E268" s="66" t="s">
        <v>188</v>
      </c>
      <c r="F268" s="178" t="s">
        <v>36</v>
      </c>
      <c r="G268" s="351">
        <v>44440</v>
      </c>
      <c r="H268" s="352">
        <v>44621</v>
      </c>
      <c r="I268" s="71">
        <v>45000</v>
      </c>
      <c r="J268" s="122">
        <v>1148.33</v>
      </c>
      <c r="K268" s="71">
        <v>25</v>
      </c>
      <c r="L268" s="71">
        <f t="shared" si="88"/>
        <v>1291.5</v>
      </c>
      <c r="M268" s="71">
        <f t="shared" si="89"/>
        <v>3194.9999999999995</v>
      </c>
      <c r="N268" s="71">
        <f>+I268*1.15%</f>
        <v>517.5</v>
      </c>
      <c r="O268" s="71">
        <f t="shared" si="90"/>
        <v>1368</v>
      </c>
      <c r="P268" s="71">
        <f t="shared" si="91"/>
        <v>3190.5</v>
      </c>
      <c r="Q268" s="147">
        <v>0</v>
      </c>
      <c r="R268" s="71">
        <f t="shared" si="92"/>
        <v>9587.5</v>
      </c>
      <c r="S268" s="71">
        <f t="shared" si="93"/>
        <v>3832.83</v>
      </c>
      <c r="T268" s="71">
        <f t="shared" si="94"/>
        <v>6903</v>
      </c>
      <c r="U268" s="144">
        <f t="shared" si="95"/>
        <v>41167.17</v>
      </c>
      <c r="V268" s="75">
        <v>112</v>
      </c>
    </row>
    <row r="269" spans="1:23" s="30" customFormat="1" ht="32.1" customHeight="1" x14ac:dyDescent="0.25">
      <c r="A269" s="64">
        <v>3</v>
      </c>
      <c r="B269" s="176" t="s">
        <v>282</v>
      </c>
      <c r="C269" s="182" t="s">
        <v>34</v>
      </c>
      <c r="D269" s="392" t="s">
        <v>278</v>
      </c>
      <c r="E269" s="182" t="s">
        <v>283</v>
      </c>
      <c r="F269" s="178" t="s">
        <v>36</v>
      </c>
      <c r="G269" s="352">
        <v>44348</v>
      </c>
      <c r="H269" s="352">
        <v>44531</v>
      </c>
      <c r="I269" s="169">
        <v>80000</v>
      </c>
      <c r="J269" s="121">
        <v>7400.87</v>
      </c>
      <c r="K269" s="169">
        <v>25</v>
      </c>
      <c r="L269" s="71">
        <f t="shared" si="88"/>
        <v>2296</v>
      </c>
      <c r="M269" s="71">
        <f t="shared" si="89"/>
        <v>5679.9999999999991</v>
      </c>
      <c r="N269" s="71">
        <v>717.6</v>
      </c>
      <c r="O269" s="71">
        <f t="shared" si="90"/>
        <v>2432</v>
      </c>
      <c r="P269" s="71">
        <f t="shared" si="91"/>
        <v>5672</v>
      </c>
      <c r="Q269" s="147">
        <v>0</v>
      </c>
      <c r="R269" s="71">
        <f t="shared" si="92"/>
        <v>16822.599999999999</v>
      </c>
      <c r="S269" s="71">
        <f t="shared" si="93"/>
        <v>12153.869999999999</v>
      </c>
      <c r="T269" s="71">
        <f t="shared" si="94"/>
        <v>12069.599999999999</v>
      </c>
      <c r="U269" s="144">
        <f t="shared" si="95"/>
        <v>67846.13</v>
      </c>
      <c r="V269" s="75">
        <v>112</v>
      </c>
      <c r="W269" s="375"/>
    </row>
    <row r="270" spans="1:23" s="30" customFormat="1" ht="32.1" customHeight="1" x14ac:dyDescent="0.25">
      <c r="A270" s="136">
        <v>4</v>
      </c>
      <c r="B270" s="390" t="s">
        <v>284</v>
      </c>
      <c r="C270" s="66" t="s">
        <v>34</v>
      </c>
      <c r="D270" s="391" t="s">
        <v>278</v>
      </c>
      <c r="E270" s="66" t="s">
        <v>285</v>
      </c>
      <c r="F270" s="178" t="s">
        <v>36</v>
      </c>
      <c r="G270" s="393">
        <v>44484</v>
      </c>
      <c r="H270" s="393">
        <v>44666</v>
      </c>
      <c r="I270" s="142">
        <v>40000</v>
      </c>
      <c r="J270" s="142">
        <v>442.65</v>
      </c>
      <c r="K270" s="142">
        <v>25</v>
      </c>
      <c r="L270" s="71">
        <f t="shared" si="88"/>
        <v>1148</v>
      </c>
      <c r="M270" s="71">
        <f t="shared" si="89"/>
        <v>2839.9999999999995</v>
      </c>
      <c r="N270" s="71">
        <f>+I270*1.15%</f>
        <v>460</v>
      </c>
      <c r="O270" s="71">
        <f t="shared" si="90"/>
        <v>1216</v>
      </c>
      <c r="P270" s="71">
        <f t="shared" si="91"/>
        <v>2836</v>
      </c>
      <c r="Q270" s="143">
        <v>0</v>
      </c>
      <c r="R270" s="71">
        <f t="shared" si="92"/>
        <v>8525</v>
      </c>
      <c r="S270" s="71">
        <f t="shared" si="93"/>
        <v>2831.65</v>
      </c>
      <c r="T270" s="71">
        <f t="shared" si="94"/>
        <v>6136</v>
      </c>
      <c r="U270" s="144">
        <f t="shared" si="95"/>
        <v>37168.35</v>
      </c>
      <c r="V270" s="75">
        <v>112</v>
      </c>
    </row>
    <row r="271" spans="1:23" s="30" customFormat="1" ht="32.1" customHeight="1" x14ac:dyDescent="0.25">
      <c r="A271" s="64">
        <v>5</v>
      </c>
      <c r="B271" s="394" t="s">
        <v>286</v>
      </c>
      <c r="C271" s="66" t="s">
        <v>34</v>
      </c>
      <c r="D271" s="391" t="s">
        <v>278</v>
      </c>
      <c r="E271" s="182" t="s">
        <v>283</v>
      </c>
      <c r="F271" s="292" t="s">
        <v>36</v>
      </c>
      <c r="G271" s="393">
        <v>44470</v>
      </c>
      <c r="H271" s="393">
        <v>44652</v>
      </c>
      <c r="I271" s="301">
        <v>40000</v>
      </c>
      <c r="J271" s="142">
        <v>442.65</v>
      </c>
      <c r="K271" s="142">
        <v>25</v>
      </c>
      <c r="L271" s="71">
        <f>+I271*2.87%</f>
        <v>1148</v>
      </c>
      <c r="M271" s="71">
        <f>+I271*7.1%</f>
        <v>2839.9999999999995</v>
      </c>
      <c r="N271" s="71">
        <f>+I271*1.15%</f>
        <v>460</v>
      </c>
      <c r="O271" s="71">
        <f>+I271*3.04%</f>
        <v>1216</v>
      </c>
      <c r="P271" s="71">
        <f>+I271*7.09%</f>
        <v>2836</v>
      </c>
      <c r="Q271" s="143">
        <v>0</v>
      </c>
      <c r="R271" s="71">
        <f>SUM(K271:P271)</f>
        <v>8525</v>
      </c>
      <c r="S271" s="71">
        <f>+J271+K271+L271+O271+Q271</f>
        <v>2831.65</v>
      </c>
      <c r="T271" s="71">
        <f>+M271+N271+P271</f>
        <v>6136</v>
      </c>
      <c r="U271" s="144">
        <f>+I271-S271</f>
        <v>37168.35</v>
      </c>
      <c r="V271" s="75">
        <v>112</v>
      </c>
    </row>
    <row r="272" spans="1:23" s="30" customFormat="1" ht="32.1" customHeight="1" thickBot="1" x14ac:dyDescent="0.3">
      <c r="A272" s="395">
        <v>6</v>
      </c>
      <c r="B272" s="396" t="s">
        <v>287</v>
      </c>
      <c r="C272" s="66" t="s">
        <v>34</v>
      </c>
      <c r="D272" s="397" t="s">
        <v>278</v>
      </c>
      <c r="E272" s="80" t="s">
        <v>285</v>
      </c>
      <c r="F272" s="110" t="s">
        <v>36</v>
      </c>
      <c r="G272" s="111">
        <v>44317</v>
      </c>
      <c r="H272" s="111">
        <v>44501</v>
      </c>
      <c r="I272" s="113">
        <v>40000</v>
      </c>
      <c r="J272" s="113">
        <v>442.65</v>
      </c>
      <c r="K272" s="113">
        <v>25</v>
      </c>
      <c r="L272" s="114">
        <f t="shared" si="88"/>
        <v>1148</v>
      </c>
      <c r="M272" s="114">
        <f t="shared" si="89"/>
        <v>2839.9999999999995</v>
      </c>
      <c r="N272" s="114">
        <f>+I272*1.15%</f>
        <v>460</v>
      </c>
      <c r="O272" s="114">
        <f t="shared" si="90"/>
        <v>1216</v>
      </c>
      <c r="P272" s="114">
        <f t="shared" si="91"/>
        <v>2836</v>
      </c>
      <c r="Q272" s="130">
        <v>0</v>
      </c>
      <c r="R272" s="114">
        <f t="shared" si="92"/>
        <v>8525</v>
      </c>
      <c r="S272" s="114">
        <f t="shared" si="93"/>
        <v>2831.65</v>
      </c>
      <c r="T272" s="114">
        <f t="shared" si="94"/>
        <v>6136</v>
      </c>
      <c r="U272" s="116">
        <f t="shared" si="95"/>
        <v>37168.35</v>
      </c>
      <c r="V272" s="117">
        <v>112</v>
      </c>
    </row>
    <row r="273" spans="1:22" s="30" customFormat="1" ht="18" customHeight="1" thickBot="1" x14ac:dyDescent="0.3">
      <c r="A273" s="85"/>
      <c r="B273" s="86"/>
      <c r="C273" s="86"/>
      <c r="D273" s="86"/>
      <c r="E273" s="86"/>
      <c r="F273" s="86"/>
      <c r="G273" s="86"/>
      <c r="H273" s="87"/>
      <c r="I273" s="88">
        <f t="shared" ref="I273:U273" si="96">SUM(I267:I272)</f>
        <v>325000</v>
      </c>
      <c r="J273" s="89">
        <f>SUM(J267:J272)</f>
        <v>17278.020000000004</v>
      </c>
      <c r="K273" s="89">
        <f t="shared" si="96"/>
        <v>150</v>
      </c>
      <c r="L273" s="89">
        <f t="shared" si="96"/>
        <v>9327.5</v>
      </c>
      <c r="M273" s="89">
        <f t="shared" si="96"/>
        <v>23074.999999999996</v>
      </c>
      <c r="N273" s="89">
        <f t="shared" si="96"/>
        <v>3332.7</v>
      </c>
      <c r="O273" s="89">
        <f t="shared" si="96"/>
        <v>9880</v>
      </c>
      <c r="P273" s="89">
        <f t="shared" si="96"/>
        <v>23042.5</v>
      </c>
      <c r="Q273" s="89">
        <f t="shared" si="96"/>
        <v>0</v>
      </c>
      <c r="R273" s="89">
        <f t="shared" si="96"/>
        <v>68807.7</v>
      </c>
      <c r="S273" s="89">
        <f t="shared" si="96"/>
        <v>36635.520000000004</v>
      </c>
      <c r="T273" s="89">
        <f t="shared" si="96"/>
        <v>49450.2</v>
      </c>
      <c r="U273" s="89">
        <f t="shared" si="96"/>
        <v>288364.48</v>
      </c>
      <c r="V273" s="90"/>
    </row>
    <row r="274" spans="1:22" s="30" customFormat="1" ht="9.9499999999999993" customHeight="1" thickBot="1" x14ac:dyDescent="0.3">
      <c r="A274" s="42"/>
      <c r="B274" s="149"/>
      <c r="C274" s="150"/>
      <c r="D274" s="151"/>
      <c r="E274" s="151"/>
      <c r="F274" s="152"/>
      <c r="G274" s="153"/>
      <c r="H274" s="153"/>
      <c r="I274" s="154"/>
      <c r="J274" s="154"/>
      <c r="K274" s="154"/>
      <c r="L274" s="154"/>
      <c r="M274" s="154"/>
      <c r="N274" s="155"/>
      <c r="O274" s="155"/>
      <c r="P274" s="155"/>
      <c r="Q274" s="156"/>
      <c r="R274" s="155"/>
      <c r="S274" s="155"/>
      <c r="T274" s="155"/>
      <c r="U274" s="157"/>
      <c r="V274" s="44"/>
    </row>
    <row r="275" spans="1:22" s="30" customFormat="1" ht="18" customHeight="1" thickBot="1" x14ac:dyDescent="0.3">
      <c r="A275" s="158" t="s">
        <v>288</v>
      </c>
      <c r="B275" s="159"/>
      <c r="C275" s="159"/>
      <c r="D275" s="159"/>
      <c r="E275" s="159"/>
      <c r="F275" s="160"/>
      <c r="G275" s="366"/>
      <c r="H275" s="367"/>
      <c r="I275" s="367"/>
      <c r="J275" s="367"/>
      <c r="K275" s="367"/>
      <c r="L275" s="367"/>
      <c r="M275" s="367"/>
      <c r="N275" s="367"/>
      <c r="O275" s="367"/>
      <c r="P275" s="367"/>
      <c r="Q275" s="367"/>
      <c r="R275" s="367"/>
      <c r="S275" s="367"/>
      <c r="T275" s="367"/>
      <c r="U275" s="367"/>
      <c r="V275" s="368"/>
    </row>
    <row r="276" spans="1:22" s="30" customFormat="1" ht="27.95" customHeight="1" x14ac:dyDescent="0.25">
      <c r="A276" s="182">
        <v>1</v>
      </c>
      <c r="B276" s="398" t="s">
        <v>289</v>
      </c>
      <c r="C276" s="198" t="s">
        <v>38</v>
      </c>
      <c r="D276" s="266" t="s">
        <v>290</v>
      </c>
      <c r="E276" s="198" t="s">
        <v>78</v>
      </c>
      <c r="F276" s="163" t="s">
        <v>36</v>
      </c>
      <c r="G276" s="111">
        <v>44409</v>
      </c>
      <c r="H276" s="111">
        <v>44593</v>
      </c>
      <c r="I276" s="122">
        <v>120000</v>
      </c>
      <c r="J276" s="122">
        <v>16809.87</v>
      </c>
      <c r="K276" s="122">
        <v>25</v>
      </c>
      <c r="L276" s="123">
        <f>+I276*2.87%</f>
        <v>3444</v>
      </c>
      <c r="M276" s="123">
        <f>+I276*7.1%</f>
        <v>8520</v>
      </c>
      <c r="N276" s="123">
        <v>717.6</v>
      </c>
      <c r="O276" s="123">
        <f>+I276*3.04%</f>
        <v>3648</v>
      </c>
      <c r="P276" s="123">
        <f>+I276*7.09%</f>
        <v>8508</v>
      </c>
      <c r="Q276" s="165">
        <v>0</v>
      </c>
      <c r="R276" s="59">
        <f>SUM(K276:P276)</f>
        <v>24862.6</v>
      </c>
      <c r="S276" s="59">
        <f>+J276+K276+L276+O276+Q276</f>
        <v>23926.87</v>
      </c>
      <c r="T276" s="59">
        <f>+M276+N276+P276</f>
        <v>17745.599999999999</v>
      </c>
      <c r="U276" s="166">
        <f>+I276-S276</f>
        <v>96073.13</v>
      </c>
      <c r="V276" s="126">
        <v>112</v>
      </c>
    </row>
    <row r="277" spans="1:22" s="30" customFormat="1" ht="27.95" customHeight="1" x14ac:dyDescent="0.25">
      <c r="A277" s="387">
        <v>2</v>
      </c>
      <c r="B277" s="399" t="s">
        <v>291</v>
      </c>
      <c r="C277" s="66" t="s">
        <v>34</v>
      </c>
      <c r="D277" s="269" t="s">
        <v>290</v>
      </c>
      <c r="E277" s="178" t="s">
        <v>292</v>
      </c>
      <c r="F277" s="178" t="s">
        <v>36</v>
      </c>
      <c r="G277" s="351">
        <v>44484</v>
      </c>
      <c r="H277" s="351">
        <v>44666</v>
      </c>
      <c r="I277" s="71">
        <v>45000</v>
      </c>
      <c r="J277" s="122">
        <v>1148.33</v>
      </c>
      <c r="K277" s="71">
        <v>25</v>
      </c>
      <c r="L277" s="71">
        <f t="shared" ref="L277:L303" si="97">+I277*2.87%</f>
        <v>1291.5</v>
      </c>
      <c r="M277" s="71">
        <f t="shared" ref="M277:M303" si="98">+I277*7.1%</f>
        <v>3194.9999999999995</v>
      </c>
      <c r="N277" s="71">
        <f t="shared" ref="N277:N303" si="99">+I277*1.15%</f>
        <v>517.5</v>
      </c>
      <c r="O277" s="71">
        <f t="shared" ref="O277:O303" si="100">+I277*3.04%</f>
        <v>1368</v>
      </c>
      <c r="P277" s="71">
        <f t="shared" ref="P277:P303" si="101">+I277*7.09%</f>
        <v>3190.5</v>
      </c>
      <c r="Q277" s="147">
        <v>0</v>
      </c>
      <c r="R277" s="71">
        <f t="shared" ref="R277:R303" si="102">SUM(K277:P277)</f>
        <v>9587.5</v>
      </c>
      <c r="S277" s="71">
        <f t="shared" ref="S277:S298" si="103">+J277+K277+L277+O277+Q277</f>
        <v>3832.83</v>
      </c>
      <c r="T277" s="71">
        <f t="shared" ref="T277:T298" si="104">+M277+N277+P277</f>
        <v>6903</v>
      </c>
      <c r="U277" s="144">
        <f t="shared" ref="U277:U298" si="105">+I277-S277</f>
        <v>41167.17</v>
      </c>
      <c r="V277" s="75">
        <v>112</v>
      </c>
    </row>
    <row r="278" spans="1:22" s="30" customFormat="1" ht="27.95" customHeight="1" x14ac:dyDescent="0.25">
      <c r="A278" s="182">
        <v>3</v>
      </c>
      <c r="B278" s="399" t="s">
        <v>293</v>
      </c>
      <c r="C278" s="66" t="s">
        <v>34</v>
      </c>
      <c r="D278" s="269" t="s">
        <v>290</v>
      </c>
      <c r="E278" s="178" t="s">
        <v>292</v>
      </c>
      <c r="F278" s="178" t="s">
        <v>36</v>
      </c>
      <c r="G278" s="351">
        <v>44484</v>
      </c>
      <c r="H278" s="351">
        <v>44666</v>
      </c>
      <c r="I278" s="71">
        <v>45000</v>
      </c>
      <c r="J278" s="142">
        <v>969.81</v>
      </c>
      <c r="K278" s="71">
        <v>25</v>
      </c>
      <c r="L278" s="71">
        <f t="shared" si="97"/>
        <v>1291.5</v>
      </c>
      <c r="M278" s="71">
        <f t="shared" si="98"/>
        <v>3194.9999999999995</v>
      </c>
      <c r="N278" s="71">
        <f t="shared" si="99"/>
        <v>517.5</v>
      </c>
      <c r="O278" s="71">
        <f t="shared" si="100"/>
        <v>1368</v>
      </c>
      <c r="P278" s="71">
        <f t="shared" si="101"/>
        <v>3190.5</v>
      </c>
      <c r="Q278" s="361">
        <v>1190.1199999999999</v>
      </c>
      <c r="R278" s="71">
        <f t="shared" si="102"/>
        <v>9587.5</v>
      </c>
      <c r="S278" s="71">
        <f t="shared" si="103"/>
        <v>4844.43</v>
      </c>
      <c r="T278" s="71">
        <f t="shared" si="104"/>
        <v>6903</v>
      </c>
      <c r="U278" s="144">
        <f t="shared" si="105"/>
        <v>40155.57</v>
      </c>
      <c r="V278" s="75">
        <v>112</v>
      </c>
    </row>
    <row r="279" spans="1:22" s="30" customFormat="1" ht="27.95" customHeight="1" x14ac:dyDescent="0.25">
      <c r="A279" s="387">
        <v>4</v>
      </c>
      <c r="B279" s="399" t="s">
        <v>294</v>
      </c>
      <c r="C279" s="182" t="s">
        <v>38</v>
      </c>
      <c r="D279" s="269" t="s">
        <v>290</v>
      </c>
      <c r="E279" s="178" t="s">
        <v>292</v>
      </c>
      <c r="F279" s="178" t="s">
        <v>36</v>
      </c>
      <c r="G279" s="351">
        <v>44484</v>
      </c>
      <c r="H279" s="351">
        <v>44666</v>
      </c>
      <c r="I279" s="142">
        <v>40000</v>
      </c>
      <c r="J279" s="142">
        <v>442.65</v>
      </c>
      <c r="K279" s="142">
        <v>25</v>
      </c>
      <c r="L279" s="71">
        <f t="shared" si="97"/>
        <v>1148</v>
      </c>
      <c r="M279" s="71">
        <f t="shared" si="98"/>
        <v>2839.9999999999995</v>
      </c>
      <c r="N279" s="71">
        <f t="shared" si="99"/>
        <v>460</v>
      </c>
      <c r="O279" s="71">
        <f t="shared" si="100"/>
        <v>1216</v>
      </c>
      <c r="P279" s="71">
        <f t="shared" si="101"/>
        <v>2836</v>
      </c>
      <c r="Q279" s="143">
        <v>0</v>
      </c>
      <c r="R279" s="71">
        <f t="shared" si="102"/>
        <v>8525</v>
      </c>
      <c r="S279" s="71">
        <f t="shared" si="103"/>
        <v>2831.65</v>
      </c>
      <c r="T279" s="71">
        <f t="shared" si="104"/>
        <v>6136</v>
      </c>
      <c r="U279" s="144">
        <f t="shared" si="105"/>
        <v>37168.35</v>
      </c>
      <c r="V279" s="75">
        <v>112</v>
      </c>
    </row>
    <row r="280" spans="1:22" s="30" customFormat="1" ht="27.95" customHeight="1" x14ac:dyDescent="0.25">
      <c r="A280" s="182">
        <v>5</v>
      </c>
      <c r="B280" s="399" t="s">
        <v>295</v>
      </c>
      <c r="C280" s="66" t="s">
        <v>34</v>
      </c>
      <c r="D280" s="269" t="s">
        <v>290</v>
      </c>
      <c r="E280" s="178" t="s">
        <v>292</v>
      </c>
      <c r="F280" s="178" t="s">
        <v>36</v>
      </c>
      <c r="G280" s="351">
        <v>44484</v>
      </c>
      <c r="H280" s="351">
        <v>44666</v>
      </c>
      <c r="I280" s="71">
        <v>45000</v>
      </c>
      <c r="J280" s="142">
        <v>1148.33</v>
      </c>
      <c r="K280" s="71">
        <v>25</v>
      </c>
      <c r="L280" s="71">
        <f t="shared" si="97"/>
        <v>1291.5</v>
      </c>
      <c r="M280" s="71">
        <f t="shared" si="98"/>
        <v>3194.9999999999995</v>
      </c>
      <c r="N280" s="71">
        <f t="shared" si="99"/>
        <v>517.5</v>
      </c>
      <c r="O280" s="71">
        <f t="shared" si="100"/>
        <v>1368</v>
      </c>
      <c r="P280" s="71">
        <f t="shared" si="101"/>
        <v>3190.5</v>
      </c>
      <c r="Q280" s="147">
        <v>0</v>
      </c>
      <c r="R280" s="71">
        <f t="shared" si="102"/>
        <v>9587.5</v>
      </c>
      <c r="S280" s="71">
        <f t="shared" si="103"/>
        <v>3832.83</v>
      </c>
      <c r="T280" s="71">
        <f t="shared" si="104"/>
        <v>6903</v>
      </c>
      <c r="U280" s="144">
        <f t="shared" si="105"/>
        <v>41167.17</v>
      </c>
      <c r="V280" s="75">
        <v>112</v>
      </c>
    </row>
    <row r="281" spans="1:22" s="30" customFormat="1" ht="27.95" customHeight="1" x14ac:dyDescent="0.25">
      <c r="A281" s="387">
        <v>6</v>
      </c>
      <c r="B281" s="399" t="s">
        <v>296</v>
      </c>
      <c r="C281" s="66" t="s">
        <v>34</v>
      </c>
      <c r="D281" s="269" t="s">
        <v>290</v>
      </c>
      <c r="E281" s="178" t="s">
        <v>292</v>
      </c>
      <c r="F281" s="178" t="s">
        <v>36</v>
      </c>
      <c r="G281" s="111">
        <v>44317</v>
      </c>
      <c r="H281" s="111">
        <v>44501</v>
      </c>
      <c r="I281" s="71">
        <v>45000</v>
      </c>
      <c r="J281" s="142">
        <v>1148.33</v>
      </c>
      <c r="K281" s="71">
        <v>25</v>
      </c>
      <c r="L281" s="71">
        <f t="shared" si="97"/>
        <v>1291.5</v>
      </c>
      <c r="M281" s="71">
        <f t="shared" si="98"/>
        <v>3194.9999999999995</v>
      </c>
      <c r="N281" s="71">
        <f t="shared" si="99"/>
        <v>517.5</v>
      </c>
      <c r="O281" s="71">
        <f t="shared" si="100"/>
        <v>1368</v>
      </c>
      <c r="P281" s="71">
        <f t="shared" si="101"/>
        <v>3190.5</v>
      </c>
      <c r="Q281" s="147">
        <v>0</v>
      </c>
      <c r="R281" s="71">
        <f t="shared" si="102"/>
        <v>9587.5</v>
      </c>
      <c r="S281" s="71">
        <f t="shared" si="103"/>
        <v>3832.83</v>
      </c>
      <c r="T281" s="71">
        <f t="shared" si="104"/>
        <v>6903</v>
      </c>
      <c r="U281" s="144">
        <f t="shared" si="105"/>
        <v>41167.17</v>
      </c>
      <c r="V281" s="75">
        <v>112</v>
      </c>
    </row>
    <row r="282" spans="1:22" s="30" customFormat="1" ht="27.95" customHeight="1" x14ac:dyDescent="0.25">
      <c r="A282" s="182">
        <v>7</v>
      </c>
      <c r="B282" s="399" t="s">
        <v>297</v>
      </c>
      <c r="C282" s="66" t="s">
        <v>34</v>
      </c>
      <c r="D282" s="269" t="s">
        <v>290</v>
      </c>
      <c r="E282" s="178" t="s">
        <v>292</v>
      </c>
      <c r="F282" s="178" t="s">
        <v>36</v>
      </c>
      <c r="G282" s="69">
        <v>44409</v>
      </c>
      <c r="H282" s="69">
        <v>44593</v>
      </c>
      <c r="I282" s="71">
        <v>40000</v>
      </c>
      <c r="J282" s="142">
        <v>442.65</v>
      </c>
      <c r="K282" s="71">
        <v>25</v>
      </c>
      <c r="L282" s="71">
        <f t="shared" si="97"/>
        <v>1148</v>
      </c>
      <c r="M282" s="71">
        <f t="shared" si="98"/>
        <v>2839.9999999999995</v>
      </c>
      <c r="N282" s="71">
        <f t="shared" si="99"/>
        <v>460</v>
      </c>
      <c r="O282" s="71">
        <f t="shared" si="100"/>
        <v>1216</v>
      </c>
      <c r="P282" s="71">
        <f t="shared" si="101"/>
        <v>2836</v>
      </c>
      <c r="Q282" s="147">
        <v>0</v>
      </c>
      <c r="R282" s="71">
        <f t="shared" si="102"/>
        <v>8525</v>
      </c>
      <c r="S282" s="71">
        <f t="shared" si="103"/>
        <v>2831.65</v>
      </c>
      <c r="T282" s="71">
        <f t="shared" si="104"/>
        <v>6136</v>
      </c>
      <c r="U282" s="144">
        <f t="shared" si="105"/>
        <v>37168.35</v>
      </c>
      <c r="V282" s="75">
        <v>112</v>
      </c>
    </row>
    <row r="283" spans="1:22" s="30" customFormat="1" ht="27.95" customHeight="1" x14ac:dyDescent="0.25">
      <c r="A283" s="387">
        <v>8</v>
      </c>
      <c r="B283" s="399" t="s">
        <v>298</v>
      </c>
      <c r="C283" s="66" t="s">
        <v>34</v>
      </c>
      <c r="D283" s="269" t="s">
        <v>290</v>
      </c>
      <c r="E283" s="178" t="s">
        <v>292</v>
      </c>
      <c r="F283" s="178" t="s">
        <v>36</v>
      </c>
      <c r="G283" s="111">
        <v>44348</v>
      </c>
      <c r="H283" s="111">
        <v>44531</v>
      </c>
      <c r="I283" s="71">
        <v>80000</v>
      </c>
      <c r="J283" s="142">
        <v>7400.87</v>
      </c>
      <c r="K283" s="71">
        <v>25</v>
      </c>
      <c r="L283" s="71">
        <f t="shared" si="97"/>
        <v>2296</v>
      </c>
      <c r="M283" s="71">
        <f t="shared" si="98"/>
        <v>5679.9999999999991</v>
      </c>
      <c r="N283" s="71">
        <v>717.6</v>
      </c>
      <c r="O283" s="71">
        <f t="shared" si="100"/>
        <v>2432</v>
      </c>
      <c r="P283" s="71">
        <f t="shared" si="101"/>
        <v>5672</v>
      </c>
      <c r="Q283" s="147">
        <v>0</v>
      </c>
      <c r="R283" s="71">
        <f t="shared" si="102"/>
        <v>16822.599999999999</v>
      </c>
      <c r="S283" s="71">
        <f t="shared" si="103"/>
        <v>12153.869999999999</v>
      </c>
      <c r="T283" s="71">
        <f t="shared" si="104"/>
        <v>12069.599999999999</v>
      </c>
      <c r="U283" s="144">
        <f t="shared" si="105"/>
        <v>67846.13</v>
      </c>
      <c r="V283" s="75">
        <v>112</v>
      </c>
    </row>
    <row r="284" spans="1:22" s="30" customFormat="1" ht="27.95" customHeight="1" x14ac:dyDescent="0.25">
      <c r="A284" s="182">
        <v>9</v>
      </c>
      <c r="B284" s="399" t="s">
        <v>299</v>
      </c>
      <c r="C284" s="66" t="s">
        <v>34</v>
      </c>
      <c r="D284" s="269" t="s">
        <v>290</v>
      </c>
      <c r="E284" s="178" t="s">
        <v>300</v>
      </c>
      <c r="F284" s="178" t="s">
        <v>36</v>
      </c>
      <c r="G284" s="111">
        <v>44378</v>
      </c>
      <c r="H284" s="111">
        <v>44562</v>
      </c>
      <c r="I284" s="71">
        <v>30000</v>
      </c>
      <c r="J284" s="142">
        <v>0</v>
      </c>
      <c r="K284" s="71">
        <v>25</v>
      </c>
      <c r="L284" s="71">
        <f t="shared" si="97"/>
        <v>861</v>
      </c>
      <c r="M284" s="71">
        <f t="shared" si="98"/>
        <v>2130</v>
      </c>
      <c r="N284" s="71">
        <f t="shared" si="99"/>
        <v>345</v>
      </c>
      <c r="O284" s="71">
        <f t="shared" si="100"/>
        <v>912</v>
      </c>
      <c r="P284" s="71">
        <f t="shared" si="101"/>
        <v>2127</v>
      </c>
      <c r="Q284" s="147">
        <v>0</v>
      </c>
      <c r="R284" s="71">
        <f t="shared" si="102"/>
        <v>6400</v>
      </c>
      <c r="S284" s="71">
        <f t="shared" si="103"/>
        <v>1798</v>
      </c>
      <c r="T284" s="71">
        <f t="shared" si="104"/>
        <v>4602</v>
      </c>
      <c r="U284" s="144">
        <f t="shared" si="105"/>
        <v>28202</v>
      </c>
      <c r="V284" s="75">
        <v>112</v>
      </c>
    </row>
    <row r="285" spans="1:22" s="30" customFormat="1" ht="44.1" customHeight="1" x14ac:dyDescent="0.25">
      <c r="A285" s="387">
        <v>10</v>
      </c>
      <c r="B285" s="399" t="s">
        <v>301</v>
      </c>
      <c r="C285" s="182" t="s">
        <v>38</v>
      </c>
      <c r="D285" s="269" t="s">
        <v>290</v>
      </c>
      <c r="E285" s="182" t="s">
        <v>302</v>
      </c>
      <c r="F285" s="178" t="s">
        <v>36</v>
      </c>
      <c r="G285" s="111">
        <v>44317</v>
      </c>
      <c r="H285" s="111">
        <v>44501</v>
      </c>
      <c r="I285" s="142">
        <v>40000</v>
      </c>
      <c r="J285" s="142">
        <v>264.13</v>
      </c>
      <c r="K285" s="142">
        <v>25</v>
      </c>
      <c r="L285" s="71">
        <f t="shared" si="97"/>
        <v>1148</v>
      </c>
      <c r="M285" s="71">
        <f t="shared" si="98"/>
        <v>2839.9999999999995</v>
      </c>
      <c r="N285" s="71">
        <f t="shared" si="99"/>
        <v>460</v>
      </c>
      <c r="O285" s="71">
        <f t="shared" si="100"/>
        <v>1216</v>
      </c>
      <c r="P285" s="71">
        <f t="shared" si="101"/>
        <v>2836</v>
      </c>
      <c r="Q285" s="361">
        <v>1190.1199999999999</v>
      </c>
      <c r="R285" s="71">
        <f t="shared" si="102"/>
        <v>8525</v>
      </c>
      <c r="S285" s="71">
        <f t="shared" si="103"/>
        <v>3843.25</v>
      </c>
      <c r="T285" s="71">
        <f t="shared" si="104"/>
        <v>6136</v>
      </c>
      <c r="U285" s="144">
        <f t="shared" si="105"/>
        <v>36156.75</v>
      </c>
      <c r="V285" s="75">
        <v>112</v>
      </c>
    </row>
    <row r="286" spans="1:22" s="30" customFormat="1" ht="44.1" customHeight="1" x14ac:dyDescent="0.25">
      <c r="A286" s="182">
        <v>11</v>
      </c>
      <c r="B286" s="400" t="s">
        <v>303</v>
      </c>
      <c r="C286" s="182" t="s">
        <v>38</v>
      </c>
      <c r="D286" s="269" t="s">
        <v>290</v>
      </c>
      <c r="E286" s="182" t="s">
        <v>302</v>
      </c>
      <c r="F286" s="178" t="s">
        <v>36</v>
      </c>
      <c r="G286" s="111">
        <v>44317</v>
      </c>
      <c r="H286" s="111">
        <v>44501</v>
      </c>
      <c r="I286" s="142">
        <v>40000</v>
      </c>
      <c r="J286" s="142">
        <v>442.65</v>
      </c>
      <c r="K286" s="142">
        <v>25</v>
      </c>
      <c r="L286" s="71">
        <f t="shared" si="97"/>
        <v>1148</v>
      </c>
      <c r="M286" s="71">
        <f t="shared" si="98"/>
        <v>2839.9999999999995</v>
      </c>
      <c r="N286" s="71">
        <f t="shared" si="99"/>
        <v>460</v>
      </c>
      <c r="O286" s="71">
        <f t="shared" si="100"/>
        <v>1216</v>
      </c>
      <c r="P286" s="71">
        <f t="shared" si="101"/>
        <v>2836</v>
      </c>
      <c r="Q286" s="143">
        <v>0</v>
      </c>
      <c r="R286" s="71">
        <f t="shared" si="102"/>
        <v>8525</v>
      </c>
      <c r="S286" s="71">
        <f t="shared" si="103"/>
        <v>2831.65</v>
      </c>
      <c r="T286" s="71">
        <f t="shared" si="104"/>
        <v>6136</v>
      </c>
      <c r="U286" s="144">
        <f t="shared" si="105"/>
        <v>37168.35</v>
      </c>
      <c r="V286" s="75">
        <v>112</v>
      </c>
    </row>
    <row r="287" spans="1:22" s="30" customFormat="1" ht="44.1" customHeight="1" x14ac:dyDescent="0.25">
      <c r="A287" s="387">
        <v>12</v>
      </c>
      <c r="B287" s="400" t="s">
        <v>304</v>
      </c>
      <c r="C287" s="182" t="s">
        <v>38</v>
      </c>
      <c r="D287" s="269" t="s">
        <v>290</v>
      </c>
      <c r="E287" s="182" t="s">
        <v>302</v>
      </c>
      <c r="F287" s="178" t="s">
        <v>36</v>
      </c>
      <c r="G287" s="111">
        <v>44317</v>
      </c>
      <c r="H287" s="111">
        <v>44501</v>
      </c>
      <c r="I287" s="142">
        <v>40000</v>
      </c>
      <c r="J287" s="142">
        <v>442.65</v>
      </c>
      <c r="K287" s="142">
        <v>25</v>
      </c>
      <c r="L287" s="71">
        <f t="shared" si="97"/>
        <v>1148</v>
      </c>
      <c r="M287" s="71">
        <f t="shared" si="98"/>
        <v>2839.9999999999995</v>
      </c>
      <c r="N287" s="71">
        <f t="shared" si="99"/>
        <v>460</v>
      </c>
      <c r="O287" s="71">
        <f t="shared" si="100"/>
        <v>1216</v>
      </c>
      <c r="P287" s="71">
        <f t="shared" si="101"/>
        <v>2836</v>
      </c>
      <c r="Q287" s="143">
        <v>0</v>
      </c>
      <c r="R287" s="71">
        <f t="shared" si="102"/>
        <v>8525</v>
      </c>
      <c r="S287" s="71">
        <f t="shared" si="103"/>
        <v>2831.65</v>
      </c>
      <c r="T287" s="71">
        <f t="shared" si="104"/>
        <v>6136</v>
      </c>
      <c r="U287" s="144">
        <f t="shared" si="105"/>
        <v>37168.35</v>
      </c>
      <c r="V287" s="75">
        <v>112</v>
      </c>
    </row>
    <row r="288" spans="1:22" s="30" customFormat="1" ht="44.1" customHeight="1" x14ac:dyDescent="0.25">
      <c r="A288" s="182">
        <v>13</v>
      </c>
      <c r="B288" s="400" t="s">
        <v>305</v>
      </c>
      <c r="C288" s="182" t="s">
        <v>38</v>
      </c>
      <c r="D288" s="269" t="s">
        <v>290</v>
      </c>
      <c r="E288" s="182" t="s">
        <v>306</v>
      </c>
      <c r="F288" s="178" t="s">
        <v>36</v>
      </c>
      <c r="G288" s="69">
        <v>44470</v>
      </c>
      <c r="H288" s="327">
        <v>44652</v>
      </c>
      <c r="I288" s="142">
        <v>40000</v>
      </c>
      <c r="J288" s="142">
        <v>442.65</v>
      </c>
      <c r="K288" s="142">
        <v>25</v>
      </c>
      <c r="L288" s="71">
        <f t="shared" si="97"/>
        <v>1148</v>
      </c>
      <c r="M288" s="71">
        <f t="shared" si="98"/>
        <v>2839.9999999999995</v>
      </c>
      <c r="N288" s="71">
        <f t="shared" si="99"/>
        <v>460</v>
      </c>
      <c r="O288" s="71">
        <f t="shared" si="100"/>
        <v>1216</v>
      </c>
      <c r="P288" s="71">
        <f t="shared" si="101"/>
        <v>2836</v>
      </c>
      <c r="Q288" s="143">
        <v>0</v>
      </c>
      <c r="R288" s="71">
        <f t="shared" si="102"/>
        <v>8525</v>
      </c>
      <c r="S288" s="71">
        <f t="shared" si="103"/>
        <v>2831.65</v>
      </c>
      <c r="T288" s="71">
        <f t="shared" si="104"/>
        <v>6136</v>
      </c>
      <c r="U288" s="144">
        <f t="shared" si="105"/>
        <v>37168.35</v>
      </c>
      <c r="V288" s="75">
        <v>112</v>
      </c>
    </row>
    <row r="289" spans="1:22" s="30" customFormat="1" ht="44.1" customHeight="1" x14ac:dyDescent="0.25">
      <c r="A289" s="387">
        <v>14</v>
      </c>
      <c r="B289" s="400" t="s">
        <v>307</v>
      </c>
      <c r="C289" s="182" t="s">
        <v>38</v>
      </c>
      <c r="D289" s="269" t="s">
        <v>290</v>
      </c>
      <c r="E289" s="182" t="s">
        <v>306</v>
      </c>
      <c r="F289" s="178" t="s">
        <v>36</v>
      </c>
      <c r="G289" s="69">
        <v>44470</v>
      </c>
      <c r="H289" s="327">
        <v>44652</v>
      </c>
      <c r="I289" s="142">
        <v>40000</v>
      </c>
      <c r="J289" s="142">
        <v>442.65</v>
      </c>
      <c r="K289" s="142">
        <v>25</v>
      </c>
      <c r="L289" s="71">
        <f t="shared" si="97"/>
        <v>1148</v>
      </c>
      <c r="M289" s="71">
        <f t="shared" si="98"/>
        <v>2839.9999999999995</v>
      </c>
      <c r="N289" s="71">
        <f t="shared" si="99"/>
        <v>460</v>
      </c>
      <c r="O289" s="71">
        <f t="shared" si="100"/>
        <v>1216</v>
      </c>
      <c r="P289" s="71">
        <f t="shared" si="101"/>
        <v>2836</v>
      </c>
      <c r="Q289" s="143">
        <v>0</v>
      </c>
      <c r="R289" s="71">
        <f t="shared" si="102"/>
        <v>8525</v>
      </c>
      <c r="S289" s="71">
        <f t="shared" si="103"/>
        <v>2831.65</v>
      </c>
      <c r="T289" s="71">
        <f t="shared" si="104"/>
        <v>6136</v>
      </c>
      <c r="U289" s="144">
        <f t="shared" si="105"/>
        <v>37168.35</v>
      </c>
      <c r="V289" s="75">
        <v>112</v>
      </c>
    </row>
    <row r="290" spans="1:22" s="30" customFormat="1" ht="44.1" customHeight="1" x14ac:dyDescent="0.25">
      <c r="A290" s="182">
        <v>15</v>
      </c>
      <c r="B290" s="400" t="s">
        <v>308</v>
      </c>
      <c r="C290" s="182" t="s">
        <v>38</v>
      </c>
      <c r="D290" s="269" t="s">
        <v>290</v>
      </c>
      <c r="E290" s="182" t="s">
        <v>309</v>
      </c>
      <c r="F290" s="178" t="s">
        <v>36</v>
      </c>
      <c r="G290" s="69">
        <v>44348</v>
      </c>
      <c r="H290" s="327">
        <v>44531</v>
      </c>
      <c r="I290" s="142">
        <v>40000</v>
      </c>
      <c r="J290" s="142">
        <v>442.65</v>
      </c>
      <c r="K290" s="142">
        <v>25</v>
      </c>
      <c r="L290" s="71">
        <f t="shared" si="97"/>
        <v>1148</v>
      </c>
      <c r="M290" s="71">
        <f t="shared" si="98"/>
        <v>2839.9999999999995</v>
      </c>
      <c r="N290" s="71">
        <f t="shared" si="99"/>
        <v>460</v>
      </c>
      <c r="O290" s="71">
        <f t="shared" si="100"/>
        <v>1216</v>
      </c>
      <c r="P290" s="71">
        <f t="shared" si="101"/>
        <v>2836</v>
      </c>
      <c r="Q290" s="143">
        <v>0</v>
      </c>
      <c r="R290" s="71">
        <f t="shared" si="102"/>
        <v>8525</v>
      </c>
      <c r="S290" s="71">
        <f t="shared" si="103"/>
        <v>2831.65</v>
      </c>
      <c r="T290" s="71">
        <f t="shared" si="104"/>
        <v>6136</v>
      </c>
      <c r="U290" s="144">
        <f t="shared" si="105"/>
        <v>37168.35</v>
      </c>
      <c r="V290" s="75">
        <v>112</v>
      </c>
    </row>
    <row r="291" spans="1:22" s="30" customFormat="1" ht="44.1" customHeight="1" x14ac:dyDescent="0.25">
      <c r="A291" s="387">
        <v>16</v>
      </c>
      <c r="B291" s="400" t="s">
        <v>310</v>
      </c>
      <c r="C291" s="182" t="s">
        <v>34</v>
      </c>
      <c r="D291" s="269" t="s">
        <v>290</v>
      </c>
      <c r="E291" s="182" t="s">
        <v>309</v>
      </c>
      <c r="F291" s="178" t="s">
        <v>36</v>
      </c>
      <c r="G291" s="69">
        <v>44440</v>
      </c>
      <c r="H291" s="327">
        <v>44621</v>
      </c>
      <c r="I291" s="142">
        <v>40000</v>
      </c>
      <c r="J291" s="142">
        <v>442.65</v>
      </c>
      <c r="K291" s="142">
        <v>25</v>
      </c>
      <c r="L291" s="71">
        <f t="shared" si="97"/>
        <v>1148</v>
      </c>
      <c r="M291" s="71">
        <f t="shared" si="98"/>
        <v>2839.9999999999995</v>
      </c>
      <c r="N291" s="71">
        <f t="shared" si="99"/>
        <v>460</v>
      </c>
      <c r="O291" s="71">
        <f t="shared" si="100"/>
        <v>1216</v>
      </c>
      <c r="P291" s="71">
        <f t="shared" si="101"/>
        <v>2836</v>
      </c>
      <c r="Q291" s="143">
        <v>0</v>
      </c>
      <c r="R291" s="71">
        <f t="shared" si="102"/>
        <v>8525</v>
      </c>
      <c r="S291" s="71">
        <f t="shared" si="103"/>
        <v>2831.65</v>
      </c>
      <c r="T291" s="71">
        <f t="shared" si="104"/>
        <v>6136</v>
      </c>
      <c r="U291" s="144">
        <f t="shared" si="105"/>
        <v>37168.35</v>
      </c>
      <c r="V291" s="75">
        <v>112</v>
      </c>
    </row>
    <row r="292" spans="1:22" s="30" customFormat="1" ht="44.1" customHeight="1" x14ac:dyDescent="0.25">
      <c r="A292" s="182">
        <v>17</v>
      </c>
      <c r="B292" s="400" t="s">
        <v>311</v>
      </c>
      <c r="C292" s="182" t="s">
        <v>38</v>
      </c>
      <c r="D292" s="269" t="s">
        <v>290</v>
      </c>
      <c r="E292" s="182" t="s">
        <v>309</v>
      </c>
      <c r="F292" s="178" t="s">
        <v>36</v>
      </c>
      <c r="G292" s="69">
        <v>44440</v>
      </c>
      <c r="H292" s="327">
        <v>44621</v>
      </c>
      <c r="I292" s="142">
        <v>40000</v>
      </c>
      <c r="J292" s="142">
        <v>442.65</v>
      </c>
      <c r="K292" s="142">
        <v>25</v>
      </c>
      <c r="L292" s="71">
        <f t="shared" si="97"/>
        <v>1148</v>
      </c>
      <c r="M292" s="71">
        <f t="shared" si="98"/>
        <v>2839.9999999999995</v>
      </c>
      <c r="N292" s="71">
        <f t="shared" si="99"/>
        <v>460</v>
      </c>
      <c r="O292" s="71">
        <f t="shared" si="100"/>
        <v>1216</v>
      </c>
      <c r="P292" s="71">
        <f t="shared" si="101"/>
        <v>2836</v>
      </c>
      <c r="Q292" s="143">
        <v>0</v>
      </c>
      <c r="R292" s="71">
        <f t="shared" si="102"/>
        <v>8525</v>
      </c>
      <c r="S292" s="71">
        <f t="shared" si="103"/>
        <v>2831.65</v>
      </c>
      <c r="T292" s="71">
        <f t="shared" si="104"/>
        <v>6136</v>
      </c>
      <c r="U292" s="144">
        <f t="shared" si="105"/>
        <v>37168.35</v>
      </c>
      <c r="V292" s="75">
        <v>112</v>
      </c>
    </row>
    <row r="293" spans="1:22" s="30" customFormat="1" ht="44.1" customHeight="1" x14ac:dyDescent="0.25">
      <c r="A293" s="387">
        <v>18</v>
      </c>
      <c r="B293" s="400" t="s">
        <v>312</v>
      </c>
      <c r="C293" s="182" t="s">
        <v>38</v>
      </c>
      <c r="D293" s="269" t="s">
        <v>290</v>
      </c>
      <c r="E293" s="182" t="s">
        <v>309</v>
      </c>
      <c r="F293" s="178" t="s">
        <v>36</v>
      </c>
      <c r="G293" s="69">
        <v>44440</v>
      </c>
      <c r="H293" s="327">
        <v>44621</v>
      </c>
      <c r="I293" s="142">
        <v>40000</v>
      </c>
      <c r="J293" s="142">
        <v>442.65</v>
      </c>
      <c r="K293" s="142">
        <v>25</v>
      </c>
      <c r="L293" s="71">
        <f t="shared" si="97"/>
        <v>1148</v>
      </c>
      <c r="M293" s="71">
        <f t="shared" si="98"/>
        <v>2839.9999999999995</v>
      </c>
      <c r="N293" s="71">
        <f t="shared" si="99"/>
        <v>460</v>
      </c>
      <c r="O293" s="71">
        <f t="shared" si="100"/>
        <v>1216</v>
      </c>
      <c r="P293" s="71">
        <f t="shared" si="101"/>
        <v>2836</v>
      </c>
      <c r="Q293" s="143">
        <v>0</v>
      </c>
      <c r="R293" s="71">
        <f t="shared" si="102"/>
        <v>8525</v>
      </c>
      <c r="S293" s="71">
        <f t="shared" si="103"/>
        <v>2831.65</v>
      </c>
      <c r="T293" s="71">
        <f t="shared" si="104"/>
        <v>6136</v>
      </c>
      <c r="U293" s="144">
        <f t="shared" si="105"/>
        <v>37168.35</v>
      </c>
      <c r="V293" s="75">
        <v>112</v>
      </c>
    </row>
    <row r="294" spans="1:22" s="30" customFormat="1" ht="44.1" customHeight="1" x14ac:dyDescent="0.25">
      <c r="A294" s="182">
        <v>19</v>
      </c>
      <c r="B294" s="400" t="s">
        <v>313</v>
      </c>
      <c r="C294" s="182" t="s">
        <v>38</v>
      </c>
      <c r="D294" s="269" t="s">
        <v>290</v>
      </c>
      <c r="E294" s="182" t="s">
        <v>309</v>
      </c>
      <c r="F294" s="178" t="s">
        <v>36</v>
      </c>
      <c r="G294" s="69">
        <v>44378</v>
      </c>
      <c r="H294" s="327">
        <v>44562</v>
      </c>
      <c r="I294" s="142">
        <v>40000</v>
      </c>
      <c r="J294" s="142">
        <v>442.65</v>
      </c>
      <c r="K294" s="142">
        <v>25</v>
      </c>
      <c r="L294" s="71">
        <f t="shared" si="97"/>
        <v>1148</v>
      </c>
      <c r="M294" s="71">
        <f t="shared" si="98"/>
        <v>2839.9999999999995</v>
      </c>
      <c r="N294" s="71">
        <f t="shared" si="99"/>
        <v>460</v>
      </c>
      <c r="O294" s="71">
        <f t="shared" si="100"/>
        <v>1216</v>
      </c>
      <c r="P294" s="71">
        <f t="shared" si="101"/>
        <v>2836</v>
      </c>
      <c r="Q294" s="143">
        <v>0</v>
      </c>
      <c r="R294" s="71">
        <f t="shared" si="102"/>
        <v>8525</v>
      </c>
      <c r="S294" s="71">
        <f t="shared" si="103"/>
        <v>2831.65</v>
      </c>
      <c r="T294" s="71">
        <f t="shared" si="104"/>
        <v>6136</v>
      </c>
      <c r="U294" s="144">
        <f t="shared" si="105"/>
        <v>37168.35</v>
      </c>
      <c r="V294" s="75">
        <v>112</v>
      </c>
    </row>
    <row r="295" spans="1:22" s="30" customFormat="1" ht="44.1" customHeight="1" x14ac:dyDescent="0.25">
      <c r="A295" s="387">
        <v>20</v>
      </c>
      <c r="B295" s="400" t="s">
        <v>314</v>
      </c>
      <c r="C295" s="182" t="s">
        <v>34</v>
      </c>
      <c r="D295" s="269" t="s">
        <v>290</v>
      </c>
      <c r="E295" s="182" t="s">
        <v>309</v>
      </c>
      <c r="F295" s="178" t="s">
        <v>36</v>
      </c>
      <c r="G295" s="69">
        <v>44440</v>
      </c>
      <c r="H295" s="327">
        <v>44621</v>
      </c>
      <c r="I295" s="142">
        <v>40000</v>
      </c>
      <c r="J295" s="142">
        <v>442.65</v>
      </c>
      <c r="K295" s="142">
        <v>25</v>
      </c>
      <c r="L295" s="71">
        <f t="shared" si="97"/>
        <v>1148</v>
      </c>
      <c r="M295" s="71">
        <f t="shared" si="98"/>
        <v>2839.9999999999995</v>
      </c>
      <c r="N295" s="71">
        <f t="shared" si="99"/>
        <v>460</v>
      </c>
      <c r="O295" s="71">
        <f t="shared" si="100"/>
        <v>1216</v>
      </c>
      <c r="P295" s="71">
        <f t="shared" si="101"/>
        <v>2836</v>
      </c>
      <c r="Q295" s="143">
        <v>0</v>
      </c>
      <c r="R295" s="71">
        <f t="shared" si="102"/>
        <v>8525</v>
      </c>
      <c r="S295" s="71">
        <f t="shared" si="103"/>
        <v>2831.65</v>
      </c>
      <c r="T295" s="71">
        <f t="shared" si="104"/>
        <v>6136</v>
      </c>
      <c r="U295" s="144">
        <f t="shared" si="105"/>
        <v>37168.35</v>
      </c>
      <c r="V295" s="75">
        <v>112</v>
      </c>
    </row>
    <row r="296" spans="1:22" s="30" customFormat="1" ht="27.75" customHeight="1" x14ac:dyDescent="0.25">
      <c r="A296" s="182">
        <v>21</v>
      </c>
      <c r="B296" s="401" t="s">
        <v>315</v>
      </c>
      <c r="C296" s="66" t="s">
        <v>38</v>
      </c>
      <c r="D296" s="269" t="s">
        <v>290</v>
      </c>
      <c r="E296" s="182" t="s">
        <v>309</v>
      </c>
      <c r="F296" s="178" t="s">
        <v>36</v>
      </c>
      <c r="G296" s="69">
        <v>44348</v>
      </c>
      <c r="H296" s="69">
        <v>44531</v>
      </c>
      <c r="I296" s="379">
        <v>40000</v>
      </c>
      <c r="J296" s="142">
        <v>442.65</v>
      </c>
      <c r="K296" s="142">
        <v>25</v>
      </c>
      <c r="L296" s="142">
        <f>+I296*2.87%</f>
        <v>1148</v>
      </c>
      <c r="M296" s="142">
        <f>+I296*7.1%</f>
        <v>2839.9999999999995</v>
      </c>
      <c r="N296" s="71">
        <f>+I296*1.15%</f>
        <v>460</v>
      </c>
      <c r="O296" s="71">
        <f>+I296*3.04%</f>
        <v>1216</v>
      </c>
      <c r="P296" s="71">
        <f>+I296*7.09%</f>
        <v>2836</v>
      </c>
      <c r="Q296" s="143">
        <v>0</v>
      </c>
      <c r="R296" s="71">
        <f t="shared" si="102"/>
        <v>8525</v>
      </c>
      <c r="S296" s="71">
        <f t="shared" si="103"/>
        <v>2831.65</v>
      </c>
      <c r="T296" s="71">
        <f t="shared" si="104"/>
        <v>6136</v>
      </c>
      <c r="U296" s="144">
        <f t="shared" si="105"/>
        <v>37168.35</v>
      </c>
      <c r="V296" s="75">
        <v>112</v>
      </c>
    </row>
    <row r="297" spans="1:22" s="30" customFormat="1" ht="44.1" customHeight="1" x14ac:dyDescent="0.25">
      <c r="A297" s="387">
        <v>22</v>
      </c>
      <c r="B297" s="400" t="s">
        <v>316</v>
      </c>
      <c r="C297" s="182" t="s">
        <v>38</v>
      </c>
      <c r="D297" s="269" t="s">
        <v>290</v>
      </c>
      <c r="E297" s="182" t="s">
        <v>306</v>
      </c>
      <c r="F297" s="178" t="s">
        <v>36</v>
      </c>
      <c r="G297" s="69">
        <v>44470</v>
      </c>
      <c r="H297" s="327">
        <v>44652</v>
      </c>
      <c r="I297" s="142">
        <v>40000</v>
      </c>
      <c r="J297" s="142">
        <v>442.65</v>
      </c>
      <c r="K297" s="142">
        <v>25</v>
      </c>
      <c r="L297" s="71">
        <f t="shared" si="97"/>
        <v>1148</v>
      </c>
      <c r="M297" s="71">
        <f t="shared" si="98"/>
        <v>2839.9999999999995</v>
      </c>
      <c r="N297" s="71">
        <f t="shared" si="99"/>
        <v>460</v>
      </c>
      <c r="O297" s="71">
        <f t="shared" si="100"/>
        <v>1216</v>
      </c>
      <c r="P297" s="71">
        <f t="shared" si="101"/>
        <v>2836</v>
      </c>
      <c r="Q297" s="143">
        <v>0</v>
      </c>
      <c r="R297" s="71">
        <f t="shared" si="102"/>
        <v>8525</v>
      </c>
      <c r="S297" s="71">
        <f t="shared" si="103"/>
        <v>2831.65</v>
      </c>
      <c r="T297" s="71">
        <f t="shared" si="104"/>
        <v>6136</v>
      </c>
      <c r="U297" s="144">
        <f t="shared" si="105"/>
        <v>37168.35</v>
      </c>
      <c r="V297" s="75">
        <v>112</v>
      </c>
    </row>
    <row r="298" spans="1:22" s="30" customFormat="1" ht="44.1" customHeight="1" x14ac:dyDescent="0.25">
      <c r="A298" s="182">
        <v>23</v>
      </c>
      <c r="B298" s="400" t="s">
        <v>317</v>
      </c>
      <c r="C298" s="182" t="s">
        <v>38</v>
      </c>
      <c r="D298" s="269" t="s">
        <v>290</v>
      </c>
      <c r="E298" s="182" t="s">
        <v>306</v>
      </c>
      <c r="F298" s="178" t="s">
        <v>36</v>
      </c>
      <c r="G298" s="69">
        <v>44470</v>
      </c>
      <c r="H298" s="327">
        <v>44652</v>
      </c>
      <c r="I298" s="142">
        <v>40000</v>
      </c>
      <c r="J298" s="142">
        <v>442.65</v>
      </c>
      <c r="K298" s="142">
        <v>25</v>
      </c>
      <c r="L298" s="71">
        <f t="shared" si="97"/>
        <v>1148</v>
      </c>
      <c r="M298" s="71">
        <f t="shared" si="98"/>
        <v>2839.9999999999995</v>
      </c>
      <c r="N298" s="71">
        <f t="shared" si="99"/>
        <v>460</v>
      </c>
      <c r="O298" s="71">
        <f t="shared" si="100"/>
        <v>1216</v>
      </c>
      <c r="P298" s="71">
        <f t="shared" si="101"/>
        <v>2836</v>
      </c>
      <c r="Q298" s="143">
        <v>0</v>
      </c>
      <c r="R298" s="71">
        <f t="shared" si="102"/>
        <v>8525</v>
      </c>
      <c r="S298" s="71">
        <f t="shared" si="103"/>
        <v>2831.65</v>
      </c>
      <c r="T298" s="71">
        <f t="shared" si="104"/>
        <v>6136</v>
      </c>
      <c r="U298" s="144">
        <f t="shared" si="105"/>
        <v>37168.35</v>
      </c>
      <c r="V298" s="75">
        <v>112</v>
      </c>
    </row>
    <row r="299" spans="1:22" s="30" customFormat="1" ht="31.5" customHeight="1" x14ac:dyDescent="0.25">
      <c r="A299" s="387">
        <v>24</v>
      </c>
      <c r="B299" s="401" t="s">
        <v>318</v>
      </c>
      <c r="C299" s="66" t="s">
        <v>34</v>
      </c>
      <c r="D299" s="269" t="s">
        <v>290</v>
      </c>
      <c r="E299" s="269" t="s">
        <v>319</v>
      </c>
      <c r="F299" s="178" t="s">
        <v>36</v>
      </c>
      <c r="G299" s="69">
        <v>44470</v>
      </c>
      <c r="H299" s="327">
        <v>44652</v>
      </c>
      <c r="I299" s="379">
        <v>40000</v>
      </c>
      <c r="J299" s="142">
        <v>442.65</v>
      </c>
      <c r="K299" s="142">
        <v>25</v>
      </c>
      <c r="L299" s="142">
        <f>+I299*2.87%</f>
        <v>1148</v>
      </c>
      <c r="M299" s="142">
        <f>+I299*7.1%</f>
        <v>2839.9999999999995</v>
      </c>
      <c r="N299" s="71">
        <f>+I299*1.15%</f>
        <v>460</v>
      </c>
      <c r="O299" s="71">
        <f>+I299*3.04%</f>
        <v>1216</v>
      </c>
      <c r="P299" s="71">
        <f>+I299*7.09%</f>
        <v>2836</v>
      </c>
      <c r="Q299" s="143">
        <v>0</v>
      </c>
      <c r="R299" s="71">
        <f t="shared" si="102"/>
        <v>8525</v>
      </c>
      <c r="S299" s="71">
        <f>+J299+K299+L299+O299+Q299</f>
        <v>2831.65</v>
      </c>
      <c r="T299" s="71">
        <f>+M299+N299+P299</f>
        <v>6136</v>
      </c>
      <c r="U299" s="144">
        <f>+I299-S299</f>
        <v>37168.35</v>
      </c>
      <c r="V299" s="75">
        <v>112</v>
      </c>
    </row>
    <row r="300" spans="1:22" s="30" customFormat="1" ht="31.5" customHeight="1" x14ac:dyDescent="0.25">
      <c r="A300" s="182">
        <v>25</v>
      </c>
      <c r="B300" s="394" t="s">
        <v>320</v>
      </c>
      <c r="C300" s="66" t="s">
        <v>38</v>
      </c>
      <c r="D300" s="269" t="s">
        <v>290</v>
      </c>
      <c r="E300" s="182" t="s">
        <v>309</v>
      </c>
      <c r="F300" s="178" t="s">
        <v>36</v>
      </c>
      <c r="G300" s="69">
        <v>44470</v>
      </c>
      <c r="H300" s="327">
        <v>44652</v>
      </c>
      <c r="I300" s="379">
        <v>40000</v>
      </c>
      <c r="J300" s="142">
        <v>442.65</v>
      </c>
      <c r="K300" s="142">
        <v>25</v>
      </c>
      <c r="L300" s="142">
        <f>+I300*2.87%</f>
        <v>1148</v>
      </c>
      <c r="M300" s="142">
        <f>+I300*7.1%</f>
        <v>2839.9999999999995</v>
      </c>
      <c r="N300" s="71">
        <f>+I300*1.15%</f>
        <v>460</v>
      </c>
      <c r="O300" s="71">
        <f>+I300*3.04%</f>
        <v>1216</v>
      </c>
      <c r="P300" s="71">
        <f>+I300*7.09%</f>
        <v>2836</v>
      </c>
      <c r="Q300" s="143">
        <v>0</v>
      </c>
      <c r="R300" s="71">
        <f>SUM(K300:P300)</f>
        <v>8525</v>
      </c>
      <c r="S300" s="71">
        <f>+J300+K300+L300+O300+Q300</f>
        <v>2831.65</v>
      </c>
      <c r="T300" s="71">
        <f>+M300+N300+P300</f>
        <v>6136</v>
      </c>
      <c r="U300" s="144">
        <f>+I300-S300</f>
        <v>37168.35</v>
      </c>
      <c r="V300" s="75">
        <v>112</v>
      </c>
    </row>
    <row r="301" spans="1:22" s="30" customFormat="1" ht="20.100000000000001" customHeight="1" x14ac:dyDescent="0.25">
      <c r="A301" s="64">
        <v>7</v>
      </c>
      <c r="B301" s="380" t="s">
        <v>321</v>
      </c>
      <c r="C301" s="66" t="s">
        <v>38</v>
      </c>
      <c r="D301" s="146" t="s">
        <v>322</v>
      </c>
      <c r="E301" s="182" t="s">
        <v>309</v>
      </c>
      <c r="F301" s="178" t="s">
        <v>36</v>
      </c>
      <c r="G301" s="69">
        <v>44348</v>
      </c>
      <c r="H301" s="76">
        <v>44531</v>
      </c>
      <c r="I301" s="71">
        <v>40000</v>
      </c>
      <c r="J301" s="142">
        <v>442.65</v>
      </c>
      <c r="K301" s="142">
        <v>25</v>
      </c>
      <c r="L301" s="71">
        <f>+I301*2.87%</f>
        <v>1148</v>
      </c>
      <c r="M301" s="71">
        <f>+I301*7.1%</f>
        <v>2839.9999999999995</v>
      </c>
      <c r="N301" s="71">
        <f>+I301*1.15%</f>
        <v>460</v>
      </c>
      <c r="O301" s="71">
        <f>+I301*3.04%</f>
        <v>1216</v>
      </c>
      <c r="P301" s="71">
        <f>+I301*7.09%</f>
        <v>2836</v>
      </c>
      <c r="Q301" s="142">
        <v>0</v>
      </c>
      <c r="R301" s="71">
        <f>SUM(L301,M301,N301,O301,P301)</f>
        <v>8500</v>
      </c>
      <c r="S301" s="71">
        <f>SUM(J301,K301,L301,O301,Q301)</f>
        <v>2831.65</v>
      </c>
      <c r="T301" s="71">
        <f>SUM(M301,N301,P301)</f>
        <v>6136</v>
      </c>
      <c r="U301" s="144">
        <f>I301-S301</f>
        <v>37168.35</v>
      </c>
      <c r="V301" s="75">
        <v>112</v>
      </c>
    </row>
    <row r="302" spans="1:22" s="30" customFormat="1" ht="44.1" customHeight="1" x14ac:dyDescent="0.25">
      <c r="A302" s="387">
        <v>26</v>
      </c>
      <c r="B302" s="400" t="s">
        <v>323</v>
      </c>
      <c r="C302" s="182" t="s">
        <v>38</v>
      </c>
      <c r="D302" s="269" t="s">
        <v>290</v>
      </c>
      <c r="E302" s="182" t="s">
        <v>306</v>
      </c>
      <c r="F302" s="178" t="s">
        <v>36</v>
      </c>
      <c r="G302" s="351">
        <v>44484</v>
      </c>
      <c r="H302" s="351">
        <v>44666</v>
      </c>
      <c r="I302" s="142">
        <v>40000</v>
      </c>
      <c r="J302" s="142">
        <v>442.65</v>
      </c>
      <c r="K302" s="142">
        <v>25</v>
      </c>
      <c r="L302" s="71">
        <f t="shared" si="97"/>
        <v>1148</v>
      </c>
      <c r="M302" s="71">
        <f t="shared" si="98"/>
        <v>2839.9999999999995</v>
      </c>
      <c r="N302" s="71">
        <f t="shared" si="99"/>
        <v>460</v>
      </c>
      <c r="O302" s="71">
        <f t="shared" si="100"/>
        <v>1216</v>
      </c>
      <c r="P302" s="71">
        <f t="shared" si="101"/>
        <v>2836</v>
      </c>
      <c r="Q302" s="143">
        <v>0</v>
      </c>
      <c r="R302" s="71">
        <f t="shared" si="102"/>
        <v>8525</v>
      </c>
      <c r="S302" s="71">
        <f>+J302+K302+L302+O302+Q302</f>
        <v>2831.65</v>
      </c>
      <c r="T302" s="71">
        <f>+M302+N302+P302</f>
        <v>6136</v>
      </c>
      <c r="U302" s="144">
        <f>+I302-S302</f>
        <v>37168.35</v>
      </c>
      <c r="V302" s="75">
        <v>112</v>
      </c>
    </row>
    <row r="303" spans="1:22" s="30" customFormat="1" ht="44.1" customHeight="1" thickBot="1" x14ac:dyDescent="0.3">
      <c r="A303" s="182">
        <v>27</v>
      </c>
      <c r="B303" s="402" t="s">
        <v>324</v>
      </c>
      <c r="C303" s="80" t="s">
        <v>34</v>
      </c>
      <c r="D303" s="272" t="s">
        <v>290</v>
      </c>
      <c r="E303" s="170" t="s">
        <v>306</v>
      </c>
      <c r="F303" s="110" t="s">
        <v>36</v>
      </c>
      <c r="G303" s="351">
        <v>44484</v>
      </c>
      <c r="H303" s="351">
        <v>44666</v>
      </c>
      <c r="I303" s="113">
        <v>48000</v>
      </c>
      <c r="J303" s="113">
        <v>1571.73</v>
      </c>
      <c r="K303" s="113">
        <v>25</v>
      </c>
      <c r="L303" s="114">
        <f t="shared" si="97"/>
        <v>1377.6</v>
      </c>
      <c r="M303" s="114">
        <f t="shared" si="98"/>
        <v>3407.9999999999995</v>
      </c>
      <c r="N303" s="114">
        <f t="shared" si="99"/>
        <v>552</v>
      </c>
      <c r="O303" s="114">
        <f t="shared" si="100"/>
        <v>1459.2</v>
      </c>
      <c r="P303" s="114">
        <f t="shared" si="101"/>
        <v>3403.2000000000003</v>
      </c>
      <c r="Q303" s="130">
        <v>0</v>
      </c>
      <c r="R303" s="114">
        <f t="shared" si="102"/>
        <v>10225</v>
      </c>
      <c r="S303" s="114">
        <f>+J303+K303+L303+O303+Q303</f>
        <v>4433.53</v>
      </c>
      <c r="T303" s="114">
        <f>+M303+N303+P303</f>
        <v>7363.2</v>
      </c>
      <c r="U303" s="116">
        <f>+I303-S303</f>
        <v>43566.47</v>
      </c>
      <c r="V303" s="117">
        <v>112</v>
      </c>
    </row>
    <row r="304" spans="1:22" s="30" customFormat="1" ht="18" customHeight="1" thickBot="1" x14ac:dyDescent="0.3">
      <c r="A304" s="106"/>
      <c r="B304" s="86"/>
      <c r="C304" s="86"/>
      <c r="D304" s="86"/>
      <c r="E304" s="86"/>
      <c r="F304" s="86"/>
      <c r="G304" s="86"/>
      <c r="H304" s="87"/>
      <c r="I304" s="133">
        <f>SUM(I276:I303)</f>
        <v>1258000</v>
      </c>
      <c r="J304" s="134">
        <f>SUM(J276:J303)</f>
        <v>38871.750000000029</v>
      </c>
      <c r="K304" s="134">
        <f t="shared" ref="K304:U304" si="106">SUM(K276:K303)</f>
        <v>700</v>
      </c>
      <c r="L304" s="134">
        <f t="shared" si="106"/>
        <v>36104.6</v>
      </c>
      <c r="M304" s="134">
        <f t="shared" si="106"/>
        <v>89318</v>
      </c>
      <c r="N304" s="134">
        <f t="shared" si="106"/>
        <v>13602.2</v>
      </c>
      <c r="O304" s="134">
        <f t="shared" si="106"/>
        <v>38243.199999999997</v>
      </c>
      <c r="P304" s="134">
        <f t="shared" si="106"/>
        <v>89192.2</v>
      </c>
      <c r="Q304" s="134">
        <f t="shared" si="106"/>
        <v>2380.2399999999998</v>
      </c>
      <c r="R304" s="134">
        <f t="shared" si="106"/>
        <v>267135.2</v>
      </c>
      <c r="S304" s="134">
        <f t="shared" si="106"/>
        <v>116299.78999999991</v>
      </c>
      <c r="T304" s="134">
        <f t="shared" si="106"/>
        <v>192112.40000000002</v>
      </c>
      <c r="U304" s="134">
        <f t="shared" si="106"/>
        <v>1141700.2099999997</v>
      </c>
      <c r="V304" s="171"/>
    </row>
    <row r="305" spans="1:22" s="30" customFormat="1" ht="9.9499999999999993" customHeight="1" thickBot="1" x14ac:dyDescent="0.3">
      <c r="A305" s="42"/>
      <c r="B305" s="149"/>
      <c r="C305" s="150"/>
      <c r="D305" s="151"/>
      <c r="E305" s="151"/>
      <c r="F305" s="152"/>
      <c r="G305" s="153"/>
      <c r="H305" s="153"/>
      <c r="I305" s="154"/>
      <c r="J305" s="154"/>
      <c r="K305" s="154"/>
      <c r="L305" s="154"/>
      <c r="M305" s="154"/>
      <c r="N305" s="155"/>
      <c r="O305" s="155"/>
      <c r="P305" s="155"/>
      <c r="Q305" s="156"/>
      <c r="R305" s="155"/>
      <c r="S305" s="155"/>
      <c r="T305" s="155"/>
      <c r="U305" s="157"/>
      <c r="V305" s="44"/>
    </row>
    <row r="306" spans="1:22" s="30" customFormat="1" ht="18" customHeight="1" thickBot="1" x14ac:dyDescent="0.3">
      <c r="A306" s="46" t="s">
        <v>325</v>
      </c>
      <c r="B306" s="47"/>
      <c r="C306" s="47"/>
      <c r="D306" s="47"/>
      <c r="E306" s="92"/>
      <c r="F306" s="93"/>
      <c r="G306" s="367"/>
      <c r="H306" s="367"/>
      <c r="I306" s="367"/>
      <c r="J306" s="367"/>
      <c r="K306" s="367"/>
      <c r="L306" s="367"/>
      <c r="M306" s="367"/>
      <c r="N306" s="367"/>
      <c r="O306" s="367"/>
      <c r="P306" s="367"/>
      <c r="Q306" s="367"/>
      <c r="R306" s="367"/>
      <c r="S306" s="367"/>
      <c r="T306" s="367"/>
      <c r="U306" s="367"/>
      <c r="V306" s="368"/>
    </row>
    <row r="307" spans="1:22" s="30" customFormat="1" ht="20.100000000000001" customHeight="1" x14ac:dyDescent="0.25">
      <c r="A307" s="50">
        <v>1</v>
      </c>
      <c r="B307" s="403" t="s">
        <v>326</v>
      </c>
      <c r="C307" s="52" t="s">
        <v>34</v>
      </c>
      <c r="D307" s="404" t="s">
        <v>322</v>
      </c>
      <c r="E307" s="266" t="s">
        <v>327</v>
      </c>
      <c r="F307" s="163" t="s">
        <v>36</v>
      </c>
      <c r="G307" s="69">
        <v>44440</v>
      </c>
      <c r="H307" s="327">
        <v>44621</v>
      </c>
      <c r="I307" s="372">
        <v>30000</v>
      </c>
      <c r="J307" s="59">
        <v>0</v>
      </c>
      <c r="K307" s="57">
        <v>25</v>
      </c>
      <c r="L307" s="57">
        <f t="shared" ref="L307:L361" si="107">+I307*2.87%</f>
        <v>861</v>
      </c>
      <c r="M307" s="57">
        <f t="shared" ref="M307:M361" si="108">+I307*7.1%</f>
        <v>2130</v>
      </c>
      <c r="N307" s="59">
        <f t="shared" ref="N307:N361" si="109">+I307*1.15%</f>
        <v>345</v>
      </c>
      <c r="O307" s="59">
        <f t="shared" ref="O307:O361" si="110">+I307*3.04%</f>
        <v>912</v>
      </c>
      <c r="P307" s="59">
        <f t="shared" ref="P307:P361" si="111">+I307*7.09%</f>
        <v>2127</v>
      </c>
      <c r="Q307" s="165">
        <v>0</v>
      </c>
      <c r="R307" s="59">
        <f t="shared" ref="R307:R361" si="112">SUM(L307,M307,N307,O307,P307)</f>
        <v>6375</v>
      </c>
      <c r="S307" s="59">
        <f t="shared" ref="S307:S361" si="113">SUM(J307,K307,L307,O307,Q307)</f>
        <v>1798</v>
      </c>
      <c r="T307" s="59">
        <f t="shared" ref="T307:T361" si="114">SUM(M307,N307,P307)</f>
        <v>4602</v>
      </c>
      <c r="U307" s="166">
        <f t="shared" ref="U307:U361" si="115">I307-S307</f>
        <v>28202</v>
      </c>
      <c r="V307" s="63">
        <v>112</v>
      </c>
    </row>
    <row r="308" spans="1:22" s="30" customFormat="1" ht="20.100000000000001" customHeight="1" x14ac:dyDescent="0.25">
      <c r="A308" s="64">
        <v>2</v>
      </c>
      <c r="B308" s="380" t="s">
        <v>328</v>
      </c>
      <c r="C308" s="66" t="s">
        <v>34</v>
      </c>
      <c r="D308" s="391" t="s">
        <v>322</v>
      </c>
      <c r="E308" s="269" t="s">
        <v>300</v>
      </c>
      <c r="F308" s="178" t="s">
        <v>36</v>
      </c>
      <c r="G308" s="69">
        <v>44440</v>
      </c>
      <c r="H308" s="327">
        <v>44621</v>
      </c>
      <c r="I308" s="405">
        <v>30000</v>
      </c>
      <c r="J308" s="71">
        <v>0</v>
      </c>
      <c r="K308" s="142">
        <v>25</v>
      </c>
      <c r="L308" s="142">
        <f t="shared" si="107"/>
        <v>861</v>
      </c>
      <c r="M308" s="142">
        <f t="shared" si="108"/>
        <v>2130</v>
      </c>
      <c r="N308" s="71">
        <f t="shared" si="109"/>
        <v>345</v>
      </c>
      <c r="O308" s="71">
        <f t="shared" si="110"/>
        <v>912</v>
      </c>
      <c r="P308" s="71">
        <f t="shared" si="111"/>
        <v>2127</v>
      </c>
      <c r="Q308" s="179">
        <v>1190.1199999999999</v>
      </c>
      <c r="R308" s="71">
        <f t="shared" si="112"/>
        <v>6375</v>
      </c>
      <c r="S308" s="71">
        <f t="shared" si="113"/>
        <v>2988.12</v>
      </c>
      <c r="T308" s="71">
        <f t="shared" si="114"/>
        <v>4602</v>
      </c>
      <c r="U308" s="144">
        <f t="shared" si="115"/>
        <v>27011.88</v>
      </c>
      <c r="V308" s="75">
        <v>112</v>
      </c>
    </row>
    <row r="309" spans="1:22" s="30" customFormat="1" ht="20.100000000000001" customHeight="1" x14ac:dyDescent="0.25">
      <c r="A309" s="64">
        <v>3</v>
      </c>
      <c r="B309" s="380" t="s">
        <v>329</v>
      </c>
      <c r="C309" s="66" t="s">
        <v>34</v>
      </c>
      <c r="D309" s="391" t="s">
        <v>322</v>
      </c>
      <c r="E309" s="269" t="s">
        <v>300</v>
      </c>
      <c r="F309" s="178" t="s">
        <v>36</v>
      </c>
      <c r="G309" s="69">
        <v>44440</v>
      </c>
      <c r="H309" s="327">
        <v>44621</v>
      </c>
      <c r="I309" s="405">
        <v>30000</v>
      </c>
      <c r="J309" s="71">
        <v>0</v>
      </c>
      <c r="K309" s="142">
        <v>25</v>
      </c>
      <c r="L309" s="142">
        <f t="shared" si="107"/>
        <v>861</v>
      </c>
      <c r="M309" s="142">
        <f t="shared" si="108"/>
        <v>2130</v>
      </c>
      <c r="N309" s="71">
        <f t="shared" si="109"/>
        <v>345</v>
      </c>
      <c r="O309" s="71">
        <f t="shared" si="110"/>
        <v>912</v>
      </c>
      <c r="P309" s="71">
        <f t="shared" si="111"/>
        <v>2127</v>
      </c>
      <c r="Q309" s="143">
        <v>0</v>
      </c>
      <c r="R309" s="71">
        <f t="shared" si="112"/>
        <v>6375</v>
      </c>
      <c r="S309" s="71">
        <f t="shared" si="113"/>
        <v>1798</v>
      </c>
      <c r="T309" s="71">
        <f t="shared" si="114"/>
        <v>4602</v>
      </c>
      <c r="U309" s="144">
        <f t="shared" si="115"/>
        <v>28202</v>
      </c>
      <c r="V309" s="75">
        <v>112</v>
      </c>
    </row>
    <row r="310" spans="1:22" s="30" customFormat="1" ht="20.100000000000001" customHeight="1" x14ac:dyDescent="0.25">
      <c r="A310" s="64">
        <v>4</v>
      </c>
      <c r="B310" s="380" t="s">
        <v>330</v>
      </c>
      <c r="C310" s="66" t="s">
        <v>34</v>
      </c>
      <c r="D310" s="391" t="s">
        <v>322</v>
      </c>
      <c r="E310" s="269" t="s">
        <v>300</v>
      </c>
      <c r="F310" s="178" t="s">
        <v>36</v>
      </c>
      <c r="G310" s="69">
        <v>44409</v>
      </c>
      <c r="H310" s="327">
        <v>44593</v>
      </c>
      <c r="I310" s="405">
        <v>30000</v>
      </c>
      <c r="J310" s="71">
        <v>0</v>
      </c>
      <c r="K310" s="142">
        <v>25</v>
      </c>
      <c r="L310" s="142">
        <f t="shared" si="107"/>
        <v>861</v>
      </c>
      <c r="M310" s="142">
        <f t="shared" si="108"/>
        <v>2130</v>
      </c>
      <c r="N310" s="71">
        <f t="shared" si="109"/>
        <v>345</v>
      </c>
      <c r="O310" s="71">
        <f t="shared" si="110"/>
        <v>912</v>
      </c>
      <c r="P310" s="71">
        <f t="shared" si="111"/>
        <v>2127</v>
      </c>
      <c r="Q310" s="143">
        <v>0</v>
      </c>
      <c r="R310" s="71">
        <f>SUM(L310,M310,N310,O310,P310)</f>
        <v>6375</v>
      </c>
      <c r="S310" s="71">
        <f>SUM(J310,K310,L310,O310,Q310)</f>
        <v>1798</v>
      </c>
      <c r="T310" s="71">
        <f>SUM(M310,N310,P310)</f>
        <v>4602</v>
      </c>
      <c r="U310" s="144">
        <f>I310-S310</f>
        <v>28202</v>
      </c>
      <c r="V310" s="75">
        <v>112</v>
      </c>
    </row>
    <row r="311" spans="1:22" s="30" customFormat="1" ht="20.100000000000001" customHeight="1" x14ac:dyDescent="0.25">
      <c r="A311" s="64">
        <v>5</v>
      </c>
      <c r="B311" s="380" t="s">
        <v>331</v>
      </c>
      <c r="C311" s="66" t="s">
        <v>38</v>
      </c>
      <c r="D311" s="391" t="s">
        <v>322</v>
      </c>
      <c r="E311" s="269" t="s">
        <v>332</v>
      </c>
      <c r="F311" s="178" t="s">
        <v>36</v>
      </c>
      <c r="G311" s="69">
        <v>44409</v>
      </c>
      <c r="H311" s="327">
        <v>44593</v>
      </c>
      <c r="I311" s="405">
        <v>30000</v>
      </c>
      <c r="J311" s="71">
        <v>0</v>
      </c>
      <c r="K311" s="142">
        <v>25</v>
      </c>
      <c r="L311" s="142">
        <f t="shared" si="107"/>
        <v>861</v>
      </c>
      <c r="M311" s="142">
        <f t="shared" si="108"/>
        <v>2130</v>
      </c>
      <c r="N311" s="71">
        <f t="shared" si="109"/>
        <v>345</v>
      </c>
      <c r="O311" s="71">
        <f t="shared" si="110"/>
        <v>912</v>
      </c>
      <c r="P311" s="71">
        <f t="shared" si="111"/>
        <v>2127</v>
      </c>
      <c r="Q311" s="143">
        <v>0</v>
      </c>
      <c r="R311" s="71">
        <f>SUM(L311,M311,N311,O311,P311)</f>
        <v>6375</v>
      </c>
      <c r="S311" s="71">
        <f>SUM(J311,K311,L311,O311,Q311)</f>
        <v>1798</v>
      </c>
      <c r="T311" s="71">
        <f>SUM(M311,N311,P311)</f>
        <v>4602</v>
      </c>
      <c r="U311" s="144">
        <f>I311-S311</f>
        <v>28202</v>
      </c>
      <c r="V311" s="75">
        <v>112</v>
      </c>
    </row>
    <row r="312" spans="1:22" s="30" customFormat="1" ht="20.100000000000001" customHeight="1" x14ac:dyDescent="0.25">
      <c r="A312" s="64">
        <v>6</v>
      </c>
      <c r="B312" s="380" t="s">
        <v>333</v>
      </c>
      <c r="C312" s="66" t="s">
        <v>34</v>
      </c>
      <c r="D312" s="66" t="s">
        <v>322</v>
      </c>
      <c r="E312" s="146" t="s">
        <v>334</v>
      </c>
      <c r="F312" s="178" t="s">
        <v>36</v>
      </c>
      <c r="G312" s="69">
        <v>44440</v>
      </c>
      <c r="H312" s="327">
        <v>44621</v>
      </c>
      <c r="I312" s="169">
        <v>26250</v>
      </c>
      <c r="J312" s="71">
        <v>0</v>
      </c>
      <c r="K312" s="142">
        <v>25</v>
      </c>
      <c r="L312" s="142">
        <f t="shared" si="107"/>
        <v>753.375</v>
      </c>
      <c r="M312" s="142">
        <f t="shared" si="108"/>
        <v>1863.7499999999998</v>
      </c>
      <c r="N312" s="71">
        <f t="shared" si="109"/>
        <v>301.875</v>
      </c>
      <c r="O312" s="71">
        <f t="shared" si="110"/>
        <v>798</v>
      </c>
      <c r="P312" s="71">
        <f t="shared" si="111"/>
        <v>1861.1250000000002</v>
      </c>
      <c r="Q312" s="361">
        <v>1190.1199999999999</v>
      </c>
      <c r="R312" s="71">
        <f t="shared" si="112"/>
        <v>5578.125</v>
      </c>
      <c r="S312" s="71">
        <f t="shared" si="113"/>
        <v>2766.4949999999999</v>
      </c>
      <c r="T312" s="71">
        <f t="shared" si="114"/>
        <v>4026.75</v>
      </c>
      <c r="U312" s="144">
        <f t="shared" si="115"/>
        <v>23483.505000000001</v>
      </c>
      <c r="V312" s="75">
        <v>112</v>
      </c>
    </row>
    <row r="313" spans="1:22" s="30" customFormat="1" ht="20.100000000000001" customHeight="1" x14ac:dyDescent="0.25">
      <c r="A313" s="64">
        <v>8</v>
      </c>
      <c r="B313" s="380" t="s">
        <v>335</v>
      </c>
      <c r="C313" s="66" t="s">
        <v>38</v>
      </c>
      <c r="D313" s="66" t="s">
        <v>322</v>
      </c>
      <c r="E313" s="146" t="s">
        <v>336</v>
      </c>
      <c r="F313" s="178" t="s">
        <v>36</v>
      </c>
      <c r="G313" s="69">
        <v>44409</v>
      </c>
      <c r="H313" s="327">
        <v>44593</v>
      </c>
      <c r="I313" s="71">
        <v>26250</v>
      </c>
      <c r="J313" s="71">
        <v>0</v>
      </c>
      <c r="K313" s="142">
        <v>25</v>
      </c>
      <c r="L313" s="142">
        <f t="shared" si="107"/>
        <v>753.375</v>
      </c>
      <c r="M313" s="142">
        <f t="shared" si="108"/>
        <v>1863.7499999999998</v>
      </c>
      <c r="N313" s="71">
        <f t="shared" si="109"/>
        <v>301.875</v>
      </c>
      <c r="O313" s="71">
        <f t="shared" si="110"/>
        <v>798</v>
      </c>
      <c r="P313" s="71">
        <f t="shared" si="111"/>
        <v>1861.1250000000002</v>
      </c>
      <c r="Q313" s="142">
        <v>0</v>
      </c>
      <c r="R313" s="71">
        <f t="shared" si="112"/>
        <v>5578.125</v>
      </c>
      <c r="S313" s="71">
        <f t="shared" si="113"/>
        <v>1576.375</v>
      </c>
      <c r="T313" s="71">
        <f t="shared" si="114"/>
        <v>4026.75</v>
      </c>
      <c r="U313" s="144">
        <f t="shared" si="115"/>
        <v>24673.625</v>
      </c>
      <c r="V313" s="75">
        <v>112</v>
      </c>
    </row>
    <row r="314" spans="1:22" s="30" customFormat="1" ht="20.100000000000001" customHeight="1" x14ac:dyDescent="0.25">
      <c r="A314" s="64">
        <v>9</v>
      </c>
      <c r="B314" s="380" t="s">
        <v>337</v>
      </c>
      <c r="C314" s="66" t="s">
        <v>34</v>
      </c>
      <c r="D314" s="391" t="s">
        <v>322</v>
      </c>
      <c r="E314" s="269" t="s">
        <v>334</v>
      </c>
      <c r="F314" s="178" t="s">
        <v>36</v>
      </c>
      <c r="G314" s="69">
        <v>44440</v>
      </c>
      <c r="H314" s="327">
        <v>44621</v>
      </c>
      <c r="I314" s="379">
        <v>26250</v>
      </c>
      <c r="J314" s="71">
        <v>0</v>
      </c>
      <c r="K314" s="142">
        <v>25</v>
      </c>
      <c r="L314" s="142">
        <f t="shared" si="107"/>
        <v>753.375</v>
      </c>
      <c r="M314" s="142">
        <f t="shared" si="108"/>
        <v>1863.7499999999998</v>
      </c>
      <c r="N314" s="71">
        <f t="shared" si="109"/>
        <v>301.875</v>
      </c>
      <c r="O314" s="71">
        <f t="shared" si="110"/>
        <v>798</v>
      </c>
      <c r="P314" s="71">
        <f t="shared" si="111"/>
        <v>1861.1250000000002</v>
      </c>
      <c r="Q314" s="143">
        <v>0</v>
      </c>
      <c r="R314" s="71">
        <f t="shared" si="112"/>
        <v>5578.125</v>
      </c>
      <c r="S314" s="71">
        <f t="shared" si="113"/>
        <v>1576.375</v>
      </c>
      <c r="T314" s="71">
        <f t="shared" si="114"/>
        <v>4026.75</v>
      </c>
      <c r="U314" s="144">
        <f t="shared" si="115"/>
        <v>24673.625</v>
      </c>
      <c r="V314" s="75">
        <v>112</v>
      </c>
    </row>
    <row r="315" spans="1:22" s="30" customFormat="1" ht="20.100000000000001" customHeight="1" x14ac:dyDescent="0.25">
      <c r="A315" s="64">
        <v>10</v>
      </c>
      <c r="B315" s="380" t="s">
        <v>338</v>
      </c>
      <c r="C315" s="66" t="s">
        <v>34</v>
      </c>
      <c r="D315" s="391" t="s">
        <v>322</v>
      </c>
      <c r="E315" s="269" t="s">
        <v>334</v>
      </c>
      <c r="F315" s="178" t="s">
        <v>36</v>
      </c>
      <c r="G315" s="69">
        <v>44440</v>
      </c>
      <c r="H315" s="327">
        <v>44621</v>
      </c>
      <c r="I315" s="379">
        <v>26250</v>
      </c>
      <c r="J315" s="71">
        <v>0</v>
      </c>
      <c r="K315" s="142">
        <v>25</v>
      </c>
      <c r="L315" s="142">
        <f t="shared" si="107"/>
        <v>753.375</v>
      </c>
      <c r="M315" s="142">
        <f t="shared" si="108"/>
        <v>1863.7499999999998</v>
      </c>
      <c r="N315" s="71">
        <f t="shared" si="109"/>
        <v>301.875</v>
      </c>
      <c r="O315" s="71">
        <f t="shared" si="110"/>
        <v>798</v>
      </c>
      <c r="P315" s="71">
        <f t="shared" si="111"/>
        <v>1861.1250000000002</v>
      </c>
      <c r="Q315" s="143">
        <v>0</v>
      </c>
      <c r="R315" s="71">
        <f>SUM(L315,M315,N315,O315,P315)</f>
        <v>5578.125</v>
      </c>
      <c r="S315" s="71">
        <f>SUM(J315,K315,L315,O315,Q315)</f>
        <v>1576.375</v>
      </c>
      <c r="T315" s="71">
        <f>SUM(M315,N315,P315)</f>
        <v>4026.75</v>
      </c>
      <c r="U315" s="144">
        <f>I315-S315</f>
        <v>24673.625</v>
      </c>
      <c r="V315" s="75">
        <v>112</v>
      </c>
    </row>
    <row r="316" spans="1:22" s="30" customFormat="1" ht="20.100000000000001" customHeight="1" x14ac:dyDescent="0.25">
      <c r="A316" s="64">
        <v>11</v>
      </c>
      <c r="B316" s="380" t="s">
        <v>339</v>
      </c>
      <c r="C316" s="66" t="s">
        <v>34</v>
      </c>
      <c r="D316" s="391" t="s">
        <v>322</v>
      </c>
      <c r="E316" s="269" t="s">
        <v>334</v>
      </c>
      <c r="F316" s="178" t="s">
        <v>36</v>
      </c>
      <c r="G316" s="69">
        <v>44440</v>
      </c>
      <c r="H316" s="69">
        <v>44621</v>
      </c>
      <c r="I316" s="379">
        <v>26250</v>
      </c>
      <c r="J316" s="71">
        <v>0</v>
      </c>
      <c r="K316" s="142">
        <v>25</v>
      </c>
      <c r="L316" s="142">
        <f t="shared" si="107"/>
        <v>753.375</v>
      </c>
      <c r="M316" s="142">
        <f t="shared" si="108"/>
        <v>1863.7499999999998</v>
      </c>
      <c r="N316" s="71">
        <f t="shared" si="109"/>
        <v>301.875</v>
      </c>
      <c r="O316" s="71">
        <f t="shared" si="110"/>
        <v>798</v>
      </c>
      <c r="P316" s="71">
        <f t="shared" si="111"/>
        <v>1861.1250000000002</v>
      </c>
      <c r="Q316" s="143">
        <v>0</v>
      </c>
      <c r="R316" s="71">
        <f>SUM(L316,M316,N316,O316,P316)</f>
        <v>5578.125</v>
      </c>
      <c r="S316" s="71">
        <f>SUM(J316,K316,L316,O316,Q316)</f>
        <v>1576.375</v>
      </c>
      <c r="T316" s="71">
        <f>SUM(M316,N316,P316)</f>
        <v>4026.75</v>
      </c>
      <c r="U316" s="144">
        <f>I316-S316</f>
        <v>24673.625</v>
      </c>
      <c r="V316" s="75">
        <v>112</v>
      </c>
    </row>
    <row r="317" spans="1:22" s="30" customFormat="1" ht="20.100000000000001" customHeight="1" x14ac:dyDescent="0.25">
      <c r="A317" s="64">
        <v>12</v>
      </c>
      <c r="B317" s="380" t="s">
        <v>340</v>
      </c>
      <c r="C317" s="66" t="s">
        <v>38</v>
      </c>
      <c r="D317" s="391" t="s">
        <v>322</v>
      </c>
      <c r="E317" s="269" t="s">
        <v>336</v>
      </c>
      <c r="F317" s="178" t="s">
        <v>36</v>
      </c>
      <c r="G317" s="69">
        <v>44440</v>
      </c>
      <c r="H317" s="69">
        <v>44621</v>
      </c>
      <c r="I317" s="379">
        <v>26250</v>
      </c>
      <c r="J317" s="71">
        <v>0</v>
      </c>
      <c r="K317" s="142">
        <v>25</v>
      </c>
      <c r="L317" s="142">
        <f t="shared" si="107"/>
        <v>753.375</v>
      </c>
      <c r="M317" s="142">
        <f t="shared" si="108"/>
        <v>1863.7499999999998</v>
      </c>
      <c r="N317" s="71">
        <f t="shared" si="109"/>
        <v>301.875</v>
      </c>
      <c r="O317" s="71">
        <f t="shared" si="110"/>
        <v>798</v>
      </c>
      <c r="P317" s="71">
        <f t="shared" si="111"/>
        <v>1861.1250000000002</v>
      </c>
      <c r="Q317" s="143">
        <v>0</v>
      </c>
      <c r="R317" s="71">
        <f>SUM(L317,M317,N317,O317,P317)</f>
        <v>5578.125</v>
      </c>
      <c r="S317" s="71">
        <f>SUM(J317,K317,L317,O317,Q317)</f>
        <v>1576.375</v>
      </c>
      <c r="T317" s="71">
        <f>SUM(M317,N317,P317)</f>
        <v>4026.75</v>
      </c>
      <c r="U317" s="144">
        <f>I317-S317</f>
        <v>24673.625</v>
      </c>
      <c r="V317" s="75">
        <v>112</v>
      </c>
    </row>
    <row r="318" spans="1:22" s="30" customFormat="1" ht="20.100000000000001" customHeight="1" x14ac:dyDescent="0.25">
      <c r="A318" s="64">
        <v>13</v>
      </c>
      <c r="B318" s="380" t="s">
        <v>341</v>
      </c>
      <c r="C318" s="66" t="s">
        <v>34</v>
      </c>
      <c r="D318" s="391" t="s">
        <v>322</v>
      </c>
      <c r="E318" s="269" t="s">
        <v>334</v>
      </c>
      <c r="F318" s="178" t="s">
        <v>36</v>
      </c>
      <c r="G318" s="69">
        <v>44440</v>
      </c>
      <c r="H318" s="69">
        <v>44621</v>
      </c>
      <c r="I318" s="379">
        <v>26250</v>
      </c>
      <c r="J318" s="71">
        <v>0</v>
      </c>
      <c r="K318" s="142">
        <v>25</v>
      </c>
      <c r="L318" s="142">
        <f t="shared" si="107"/>
        <v>753.375</v>
      </c>
      <c r="M318" s="142">
        <f t="shared" si="108"/>
        <v>1863.7499999999998</v>
      </c>
      <c r="N318" s="71">
        <f t="shared" si="109"/>
        <v>301.875</v>
      </c>
      <c r="O318" s="71">
        <f t="shared" si="110"/>
        <v>798</v>
      </c>
      <c r="P318" s="71">
        <f t="shared" si="111"/>
        <v>1861.1250000000002</v>
      </c>
      <c r="Q318" s="143">
        <v>0</v>
      </c>
      <c r="R318" s="71">
        <f>SUM(L318,M318,N318,O318,P318)</f>
        <v>5578.125</v>
      </c>
      <c r="S318" s="71">
        <f>SUM(J318,K318,L318,O318,Q318)</f>
        <v>1576.375</v>
      </c>
      <c r="T318" s="71">
        <f>SUM(M318,N318,P318)</f>
        <v>4026.75</v>
      </c>
      <c r="U318" s="144">
        <f>I318-S318</f>
        <v>24673.625</v>
      </c>
      <c r="V318" s="75">
        <v>112</v>
      </c>
    </row>
    <row r="319" spans="1:22" s="30" customFormat="1" ht="20.100000000000001" customHeight="1" x14ac:dyDescent="0.25">
      <c r="A319" s="64">
        <v>14</v>
      </c>
      <c r="B319" s="380" t="s">
        <v>342</v>
      </c>
      <c r="C319" s="66" t="s">
        <v>38</v>
      </c>
      <c r="D319" s="391" t="s">
        <v>322</v>
      </c>
      <c r="E319" s="269" t="s">
        <v>336</v>
      </c>
      <c r="F319" s="178" t="s">
        <v>36</v>
      </c>
      <c r="G319" s="69">
        <v>44440</v>
      </c>
      <c r="H319" s="69">
        <v>44621</v>
      </c>
      <c r="I319" s="379">
        <v>26250</v>
      </c>
      <c r="J319" s="71">
        <v>0</v>
      </c>
      <c r="K319" s="142">
        <v>25</v>
      </c>
      <c r="L319" s="142">
        <f t="shared" si="107"/>
        <v>753.375</v>
      </c>
      <c r="M319" s="142">
        <f t="shared" si="108"/>
        <v>1863.7499999999998</v>
      </c>
      <c r="N319" s="71">
        <f t="shared" si="109"/>
        <v>301.875</v>
      </c>
      <c r="O319" s="71">
        <f t="shared" si="110"/>
        <v>798</v>
      </c>
      <c r="P319" s="71">
        <f t="shared" si="111"/>
        <v>1861.1250000000002</v>
      </c>
      <c r="Q319" s="143">
        <v>0</v>
      </c>
      <c r="R319" s="71">
        <f>SUM(L319,M319,N319,O319,P319)</f>
        <v>5578.125</v>
      </c>
      <c r="S319" s="71">
        <f>SUM(J319,K319,L319,O319,Q319)</f>
        <v>1576.375</v>
      </c>
      <c r="T319" s="71">
        <f>SUM(M319,N319,P319)</f>
        <v>4026.75</v>
      </c>
      <c r="U319" s="144">
        <f>I319-S319</f>
        <v>24673.625</v>
      </c>
      <c r="V319" s="75">
        <v>112</v>
      </c>
    </row>
    <row r="320" spans="1:22" s="30" customFormat="1" ht="20.100000000000001" customHeight="1" x14ac:dyDescent="0.25">
      <c r="A320" s="64">
        <v>15</v>
      </c>
      <c r="B320" s="380" t="s">
        <v>343</v>
      </c>
      <c r="C320" s="66" t="s">
        <v>34</v>
      </c>
      <c r="D320" s="391" t="s">
        <v>322</v>
      </c>
      <c r="E320" s="269" t="s">
        <v>300</v>
      </c>
      <c r="F320" s="178" t="s">
        <v>36</v>
      </c>
      <c r="G320" s="69">
        <v>44409</v>
      </c>
      <c r="H320" s="69">
        <v>44593</v>
      </c>
      <c r="I320" s="379">
        <v>30000</v>
      </c>
      <c r="J320" s="71">
        <v>0</v>
      </c>
      <c r="K320" s="142">
        <v>25</v>
      </c>
      <c r="L320" s="142">
        <f t="shared" si="107"/>
        <v>861</v>
      </c>
      <c r="M320" s="142">
        <f t="shared" si="108"/>
        <v>2130</v>
      </c>
      <c r="N320" s="71">
        <f t="shared" si="109"/>
        <v>345</v>
      </c>
      <c r="O320" s="71">
        <f t="shared" si="110"/>
        <v>912</v>
      </c>
      <c r="P320" s="71">
        <f t="shared" si="111"/>
        <v>2127</v>
      </c>
      <c r="Q320" s="143">
        <v>0</v>
      </c>
      <c r="R320" s="71">
        <f t="shared" si="112"/>
        <v>6375</v>
      </c>
      <c r="S320" s="71">
        <f t="shared" si="113"/>
        <v>1798</v>
      </c>
      <c r="T320" s="71">
        <f t="shared" si="114"/>
        <v>4602</v>
      </c>
      <c r="U320" s="144">
        <f t="shared" si="115"/>
        <v>28202</v>
      </c>
      <c r="V320" s="75">
        <v>112</v>
      </c>
    </row>
    <row r="321" spans="1:22" s="30" customFormat="1" ht="20.100000000000001" customHeight="1" x14ac:dyDescent="0.25">
      <c r="A321" s="64">
        <v>16</v>
      </c>
      <c r="B321" s="380" t="s">
        <v>344</v>
      </c>
      <c r="C321" s="66" t="s">
        <v>34</v>
      </c>
      <c r="D321" s="391" t="s">
        <v>322</v>
      </c>
      <c r="E321" s="269" t="s">
        <v>300</v>
      </c>
      <c r="F321" s="178" t="s">
        <v>36</v>
      </c>
      <c r="G321" s="69">
        <v>44440</v>
      </c>
      <c r="H321" s="327">
        <v>44621</v>
      </c>
      <c r="I321" s="379">
        <v>30000</v>
      </c>
      <c r="J321" s="71">
        <v>0</v>
      </c>
      <c r="K321" s="142">
        <v>25</v>
      </c>
      <c r="L321" s="142">
        <f t="shared" si="107"/>
        <v>861</v>
      </c>
      <c r="M321" s="142">
        <f t="shared" si="108"/>
        <v>2130</v>
      </c>
      <c r="N321" s="71">
        <f t="shared" si="109"/>
        <v>345</v>
      </c>
      <c r="O321" s="71">
        <f t="shared" si="110"/>
        <v>912</v>
      </c>
      <c r="P321" s="71">
        <f t="shared" si="111"/>
        <v>2127</v>
      </c>
      <c r="Q321" s="143">
        <v>0</v>
      </c>
      <c r="R321" s="71">
        <f t="shared" si="112"/>
        <v>6375</v>
      </c>
      <c r="S321" s="71">
        <f t="shared" si="113"/>
        <v>1798</v>
      </c>
      <c r="T321" s="71">
        <f t="shared" si="114"/>
        <v>4602</v>
      </c>
      <c r="U321" s="144">
        <f t="shared" si="115"/>
        <v>28202</v>
      </c>
      <c r="V321" s="75">
        <v>112</v>
      </c>
    </row>
    <row r="322" spans="1:22" s="30" customFormat="1" ht="20.100000000000001" customHeight="1" x14ac:dyDescent="0.25">
      <c r="A322" s="64">
        <v>17</v>
      </c>
      <c r="B322" s="380" t="s">
        <v>345</v>
      </c>
      <c r="C322" s="66" t="s">
        <v>34</v>
      </c>
      <c r="D322" s="391" t="s">
        <v>322</v>
      </c>
      <c r="E322" s="269" t="s">
        <v>300</v>
      </c>
      <c r="F322" s="178" t="s">
        <v>36</v>
      </c>
      <c r="G322" s="69">
        <v>44348</v>
      </c>
      <c r="H322" s="327">
        <v>44531</v>
      </c>
      <c r="I322" s="379">
        <v>30000</v>
      </c>
      <c r="J322" s="71">
        <v>0</v>
      </c>
      <c r="K322" s="142">
        <v>25</v>
      </c>
      <c r="L322" s="142">
        <f t="shared" si="107"/>
        <v>861</v>
      </c>
      <c r="M322" s="142">
        <f t="shared" si="108"/>
        <v>2130</v>
      </c>
      <c r="N322" s="71">
        <f t="shared" si="109"/>
        <v>345</v>
      </c>
      <c r="O322" s="71">
        <f t="shared" si="110"/>
        <v>912</v>
      </c>
      <c r="P322" s="71">
        <f t="shared" si="111"/>
        <v>2127</v>
      </c>
      <c r="Q322" s="143">
        <v>0</v>
      </c>
      <c r="R322" s="71">
        <f t="shared" si="112"/>
        <v>6375</v>
      </c>
      <c r="S322" s="71">
        <f t="shared" si="113"/>
        <v>1798</v>
      </c>
      <c r="T322" s="71">
        <f t="shared" si="114"/>
        <v>4602</v>
      </c>
      <c r="U322" s="144">
        <f t="shared" si="115"/>
        <v>28202</v>
      </c>
      <c r="V322" s="75">
        <v>112</v>
      </c>
    </row>
    <row r="323" spans="1:22" s="30" customFormat="1" ht="20.100000000000001" customHeight="1" x14ac:dyDescent="0.25">
      <c r="A323" s="64">
        <v>18</v>
      </c>
      <c r="B323" s="380" t="s">
        <v>346</v>
      </c>
      <c r="C323" s="66" t="s">
        <v>34</v>
      </c>
      <c r="D323" s="391" t="s">
        <v>322</v>
      </c>
      <c r="E323" s="269" t="s">
        <v>300</v>
      </c>
      <c r="F323" s="178" t="s">
        <v>36</v>
      </c>
      <c r="G323" s="69">
        <v>44440</v>
      </c>
      <c r="H323" s="327">
        <v>44621</v>
      </c>
      <c r="I323" s="379">
        <v>30000</v>
      </c>
      <c r="J323" s="71">
        <v>0</v>
      </c>
      <c r="K323" s="142">
        <v>25</v>
      </c>
      <c r="L323" s="142">
        <f t="shared" si="107"/>
        <v>861</v>
      </c>
      <c r="M323" s="142">
        <f t="shared" si="108"/>
        <v>2130</v>
      </c>
      <c r="N323" s="71">
        <f t="shared" si="109"/>
        <v>345</v>
      </c>
      <c r="O323" s="71">
        <f t="shared" si="110"/>
        <v>912</v>
      </c>
      <c r="P323" s="71">
        <f t="shared" si="111"/>
        <v>2127</v>
      </c>
      <c r="Q323" s="143">
        <v>0</v>
      </c>
      <c r="R323" s="71">
        <f t="shared" si="112"/>
        <v>6375</v>
      </c>
      <c r="S323" s="71">
        <f t="shared" si="113"/>
        <v>1798</v>
      </c>
      <c r="T323" s="71">
        <f t="shared" si="114"/>
        <v>4602</v>
      </c>
      <c r="U323" s="144">
        <f t="shared" si="115"/>
        <v>28202</v>
      </c>
      <c r="V323" s="75">
        <v>112</v>
      </c>
    </row>
    <row r="324" spans="1:22" s="30" customFormat="1" ht="20.100000000000001" customHeight="1" x14ac:dyDescent="0.25">
      <c r="A324" s="64">
        <v>19</v>
      </c>
      <c r="B324" s="380" t="s">
        <v>347</v>
      </c>
      <c r="C324" s="66" t="s">
        <v>34</v>
      </c>
      <c r="D324" s="391" t="s">
        <v>322</v>
      </c>
      <c r="E324" s="269" t="s">
        <v>300</v>
      </c>
      <c r="F324" s="178" t="s">
        <v>36</v>
      </c>
      <c r="G324" s="69">
        <v>44348</v>
      </c>
      <c r="H324" s="76">
        <v>44531</v>
      </c>
      <c r="I324" s="379">
        <v>30000</v>
      </c>
      <c r="J324" s="71">
        <v>0</v>
      </c>
      <c r="K324" s="142">
        <v>25</v>
      </c>
      <c r="L324" s="142">
        <f t="shared" si="107"/>
        <v>861</v>
      </c>
      <c r="M324" s="142">
        <f t="shared" si="108"/>
        <v>2130</v>
      </c>
      <c r="N324" s="71">
        <f t="shared" si="109"/>
        <v>345</v>
      </c>
      <c r="O324" s="71">
        <f t="shared" si="110"/>
        <v>912</v>
      </c>
      <c r="P324" s="71">
        <f t="shared" si="111"/>
        <v>2127</v>
      </c>
      <c r="Q324" s="143">
        <v>0</v>
      </c>
      <c r="R324" s="71">
        <f t="shared" si="112"/>
        <v>6375</v>
      </c>
      <c r="S324" s="71">
        <f t="shared" si="113"/>
        <v>1798</v>
      </c>
      <c r="T324" s="71">
        <f t="shared" si="114"/>
        <v>4602</v>
      </c>
      <c r="U324" s="144">
        <f t="shared" si="115"/>
        <v>28202</v>
      </c>
      <c r="V324" s="75">
        <v>112</v>
      </c>
    </row>
    <row r="325" spans="1:22" s="30" customFormat="1" ht="20.100000000000001" customHeight="1" x14ac:dyDescent="0.25">
      <c r="A325" s="64">
        <v>20</v>
      </c>
      <c r="B325" s="380" t="s">
        <v>348</v>
      </c>
      <c r="C325" s="66" t="s">
        <v>34</v>
      </c>
      <c r="D325" s="391" t="s">
        <v>322</v>
      </c>
      <c r="E325" s="269" t="s">
        <v>300</v>
      </c>
      <c r="F325" s="178" t="s">
        <v>36</v>
      </c>
      <c r="G325" s="69">
        <v>44440</v>
      </c>
      <c r="H325" s="327">
        <v>44621</v>
      </c>
      <c r="I325" s="379">
        <v>30000</v>
      </c>
      <c r="J325" s="71">
        <v>0</v>
      </c>
      <c r="K325" s="142">
        <v>25</v>
      </c>
      <c r="L325" s="142">
        <f t="shared" si="107"/>
        <v>861</v>
      </c>
      <c r="M325" s="142">
        <f t="shared" si="108"/>
        <v>2130</v>
      </c>
      <c r="N325" s="71">
        <f t="shared" si="109"/>
        <v>345</v>
      </c>
      <c r="O325" s="71">
        <f t="shared" si="110"/>
        <v>912</v>
      </c>
      <c r="P325" s="71">
        <f t="shared" si="111"/>
        <v>2127</v>
      </c>
      <c r="Q325" s="143">
        <v>0</v>
      </c>
      <c r="R325" s="71">
        <f t="shared" si="112"/>
        <v>6375</v>
      </c>
      <c r="S325" s="71">
        <f t="shared" si="113"/>
        <v>1798</v>
      </c>
      <c r="T325" s="71">
        <f t="shared" si="114"/>
        <v>4602</v>
      </c>
      <c r="U325" s="144">
        <f t="shared" si="115"/>
        <v>28202</v>
      </c>
      <c r="V325" s="75">
        <v>112</v>
      </c>
    </row>
    <row r="326" spans="1:22" s="30" customFormat="1" ht="20.100000000000001" customHeight="1" x14ac:dyDescent="0.25">
      <c r="A326" s="64">
        <v>21</v>
      </c>
      <c r="B326" s="380" t="s">
        <v>349</v>
      </c>
      <c r="C326" s="66" t="s">
        <v>34</v>
      </c>
      <c r="D326" s="391" t="s">
        <v>322</v>
      </c>
      <c r="E326" s="269" t="s">
        <v>300</v>
      </c>
      <c r="F326" s="178" t="s">
        <v>36</v>
      </c>
      <c r="G326" s="69">
        <v>44440</v>
      </c>
      <c r="H326" s="327">
        <v>44621</v>
      </c>
      <c r="I326" s="379">
        <v>30000</v>
      </c>
      <c r="J326" s="71">
        <v>0</v>
      </c>
      <c r="K326" s="142">
        <v>25</v>
      </c>
      <c r="L326" s="142">
        <f t="shared" si="107"/>
        <v>861</v>
      </c>
      <c r="M326" s="142">
        <f t="shared" si="108"/>
        <v>2130</v>
      </c>
      <c r="N326" s="71">
        <f t="shared" si="109"/>
        <v>345</v>
      </c>
      <c r="O326" s="71">
        <f t="shared" si="110"/>
        <v>912</v>
      </c>
      <c r="P326" s="71">
        <f t="shared" si="111"/>
        <v>2127</v>
      </c>
      <c r="Q326" s="143">
        <v>0</v>
      </c>
      <c r="R326" s="71">
        <f t="shared" si="112"/>
        <v>6375</v>
      </c>
      <c r="S326" s="71">
        <f t="shared" si="113"/>
        <v>1798</v>
      </c>
      <c r="T326" s="71">
        <f t="shared" si="114"/>
        <v>4602</v>
      </c>
      <c r="U326" s="144">
        <f t="shared" si="115"/>
        <v>28202</v>
      </c>
      <c r="V326" s="75">
        <v>112</v>
      </c>
    </row>
    <row r="327" spans="1:22" s="30" customFormat="1" ht="20.100000000000001" customHeight="1" x14ac:dyDescent="0.25">
      <c r="A327" s="64">
        <v>22</v>
      </c>
      <c r="B327" s="380" t="s">
        <v>350</v>
      </c>
      <c r="C327" s="66" t="s">
        <v>34</v>
      </c>
      <c r="D327" s="391" t="s">
        <v>322</v>
      </c>
      <c r="E327" s="269" t="s">
        <v>300</v>
      </c>
      <c r="F327" s="178" t="s">
        <v>36</v>
      </c>
      <c r="G327" s="69">
        <v>44378</v>
      </c>
      <c r="H327" s="69">
        <v>44562</v>
      </c>
      <c r="I327" s="379">
        <v>30000</v>
      </c>
      <c r="J327" s="71">
        <v>0</v>
      </c>
      <c r="K327" s="142">
        <v>25</v>
      </c>
      <c r="L327" s="142">
        <f t="shared" si="107"/>
        <v>861</v>
      </c>
      <c r="M327" s="142">
        <f t="shared" si="108"/>
        <v>2130</v>
      </c>
      <c r="N327" s="71">
        <f t="shared" si="109"/>
        <v>345</v>
      </c>
      <c r="O327" s="71">
        <f t="shared" si="110"/>
        <v>912</v>
      </c>
      <c r="P327" s="71">
        <f t="shared" si="111"/>
        <v>2127</v>
      </c>
      <c r="Q327" s="143">
        <v>0</v>
      </c>
      <c r="R327" s="71">
        <f t="shared" si="112"/>
        <v>6375</v>
      </c>
      <c r="S327" s="71">
        <f t="shared" si="113"/>
        <v>1798</v>
      </c>
      <c r="T327" s="71">
        <f t="shared" si="114"/>
        <v>4602</v>
      </c>
      <c r="U327" s="144">
        <f t="shared" si="115"/>
        <v>28202</v>
      </c>
      <c r="V327" s="75">
        <v>112</v>
      </c>
    </row>
    <row r="328" spans="1:22" s="30" customFormat="1" ht="20.100000000000001" customHeight="1" x14ac:dyDescent="0.25">
      <c r="A328" s="64">
        <v>23</v>
      </c>
      <c r="B328" s="380" t="s">
        <v>351</v>
      </c>
      <c r="C328" s="66" t="s">
        <v>38</v>
      </c>
      <c r="D328" s="391" t="s">
        <v>322</v>
      </c>
      <c r="E328" s="269" t="s">
        <v>352</v>
      </c>
      <c r="F328" s="178" t="s">
        <v>36</v>
      </c>
      <c r="G328" s="69">
        <v>44440</v>
      </c>
      <c r="H328" s="327">
        <v>44621</v>
      </c>
      <c r="I328" s="379">
        <v>30000</v>
      </c>
      <c r="J328" s="71">
        <v>0</v>
      </c>
      <c r="K328" s="142">
        <v>25</v>
      </c>
      <c r="L328" s="142">
        <f t="shared" si="107"/>
        <v>861</v>
      </c>
      <c r="M328" s="142">
        <f t="shared" si="108"/>
        <v>2130</v>
      </c>
      <c r="N328" s="71">
        <f t="shared" si="109"/>
        <v>345</v>
      </c>
      <c r="O328" s="71">
        <f t="shared" si="110"/>
        <v>912</v>
      </c>
      <c r="P328" s="71">
        <f t="shared" si="111"/>
        <v>2127</v>
      </c>
      <c r="Q328" s="143">
        <v>0</v>
      </c>
      <c r="R328" s="71">
        <f t="shared" si="112"/>
        <v>6375</v>
      </c>
      <c r="S328" s="71">
        <f t="shared" si="113"/>
        <v>1798</v>
      </c>
      <c r="T328" s="71">
        <f t="shared" si="114"/>
        <v>4602</v>
      </c>
      <c r="U328" s="144">
        <f t="shared" si="115"/>
        <v>28202</v>
      </c>
      <c r="V328" s="75">
        <v>112</v>
      </c>
    </row>
    <row r="329" spans="1:22" s="30" customFormat="1" ht="20.100000000000001" customHeight="1" x14ac:dyDescent="0.25">
      <c r="A329" s="64">
        <v>24</v>
      </c>
      <c r="B329" s="380" t="s">
        <v>353</v>
      </c>
      <c r="C329" s="66" t="s">
        <v>34</v>
      </c>
      <c r="D329" s="391" t="s">
        <v>322</v>
      </c>
      <c r="E329" s="269" t="s">
        <v>300</v>
      </c>
      <c r="F329" s="178" t="s">
        <v>36</v>
      </c>
      <c r="G329" s="69">
        <v>44440</v>
      </c>
      <c r="H329" s="69">
        <v>44621</v>
      </c>
      <c r="I329" s="379">
        <v>30000</v>
      </c>
      <c r="J329" s="71">
        <v>0</v>
      </c>
      <c r="K329" s="142">
        <v>25</v>
      </c>
      <c r="L329" s="142">
        <f t="shared" si="107"/>
        <v>861</v>
      </c>
      <c r="M329" s="142">
        <f t="shared" si="108"/>
        <v>2130</v>
      </c>
      <c r="N329" s="71">
        <f t="shared" si="109"/>
        <v>345</v>
      </c>
      <c r="O329" s="71">
        <f t="shared" si="110"/>
        <v>912</v>
      </c>
      <c r="P329" s="71">
        <f t="shared" si="111"/>
        <v>2127</v>
      </c>
      <c r="Q329" s="143">
        <v>0</v>
      </c>
      <c r="R329" s="71">
        <f t="shared" si="112"/>
        <v>6375</v>
      </c>
      <c r="S329" s="71">
        <f t="shared" si="113"/>
        <v>1798</v>
      </c>
      <c r="T329" s="71">
        <f t="shared" si="114"/>
        <v>4602</v>
      </c>
      <c r="U329" s="144">
        <f t="shared" si="115"/>
        <v>28202</v>
      </c>
      <c r="V329" s="75">
        <v>112</v>
      </c>
    </row>
    <row r="330" spans="1:22" s="30" customFormat="1" ht="20.100000000000001" customHeight="1" x14ac:dyDescent="0.25">
      <c r="A330" s="64">
        <v>25</v>
      </c>
      <c r="B330" s="380" t="s">
        <v>354</v>
      </c>
      <c r="C330" s="66" t="s">
        <v>34</v>
      </c>
      <c r="D330" s="391" t="s">
        <v>322</v>
      </c>
      <c r="E330" s="269" t="s">
        <v>300</v>
      </c>
      <c r="F330" s="178" t="s">
        <v>36</v>
      </c>
      <c r="G330" s="69">
        <v>44440</v>
      </c>
      <c r="H330" s="69">
        <v>44621</v>
      </c>
      <c r="I330" s="379">
        <v>30000</v>
      </c>
      <c r="J330" s="71">
        <v>0</v>
      </c>
      <c r="K330" s="142">
        <v>25</v>
      </c>
      <c r="L330" s="142">
        <f t="shared" si="107"/>
        <v>861</v>
      </c>
      <c r="M330" s="142">
        <f t="shared" si="108"/>
        <v>2130</v>
      </c>
      <c r="N330" s="71">
        <f t="shared" si="109"/>
        <v>345</v>
      </c>
      <c r="O330" s="71">
        <f t="shared" si="110"/>
        <v>912</v>
      </c>
      <c r="P330" s="71">
        <f t="shared" si="111"/>
        <v>2127</v>
      </c>
      <c r="Q330" s="143">
        <v>0</v>
      </c>
      <c r="R330" s="71">
        <f t="shared" si="112"/>
        <v>6375</v>
      </c>
      <c r="S330" s="71">
        <f t="shared" si="113"/>
        <v>1798</v>
      </c>
      <c r="T330" s="71">
        <f t="shared" si="114"/>
        <v>4602</v>
      </c>
      <c r="U330" s="144">
        <f t="shared" si="115"/>
        <v>28202</v>
      </c>
      <c r="V330" s="75">
        <v>112</v>
      </c>
    </row>
    <row r="331" spans="1:22" s="30" customFormat="1" ht="20.100000000000001" customHeight="1" x14ac:dyDescent="0.25">
      <c r="A331" s="64">
        <v>26</v>
      </c>
      <c r="B331" s="380" t="s">
        <v>355</v>
      </c>
      <c r="C331" s="66" t="s">
        <v>34</v>
      </c>
      <c r="D331" s="391" t="s">
        <v>322</v>
      </c>
      <c r="E331" s="269" t="s">
        <v>300</v>
      </c>
      <c r="F331" s="178" t="s">
        <v>36</v>
      </c>
      <c r="G331" s="69">
        <v>44317</v>
      </c>
      <c r="H331" s="69">
        <v>44501</v>
      </c>
      <c r="I331" s="379">
        <v>30000</v>
      </c>
      <c r="J331" s="71">
        <v>0</v>
      </c>
      <c r="K331" s="142">
        <v>25</v>
      </c>
      <c r="L331" s="142">
        <f t="shared" si="107"/>
        <v>861</v>
      </c>
      <c r="M331" s="142">
        <f t="shared" si="108"/>
        <v>2130</v>
      </c>
      <c r="N331" s="71">
        <f t="shared" si="109"/>
        <v>345</v>
      </c>
      <c r="O331" s="71">
        <f t="shared" si="110"/>
        <v>912</v>
      </c>
      <c r="P331" s="71">
        <f t="shared" si="111"/>
        <v>2127</v>
      </c>
      <c r="Q331" s="143">
        <v>0</v>
      </c>
      <c r="R331" s="71">
        <f t="shared" si="112"/>
        <v>6375</v>
      </c>
      <c r="S331" s="71">
        <f t="shared" si="113"/>
        <v>1798</v>
      </c>
      <c r="T331" s="71">
        <f t="shared" si="114"/>
        <v>4602</v>
      </c>
      <c r="U331" s="144">
        <f t="shared" si="115"/>
        <v>28202</v>
      </c>
      <c r="V331" s="75">
        <v>112</v>
      </c>
    </row>
    <row r="332" spans="1:22" s="30" customFormat="1" ht="20.100000000000001" customHeight="1" x14ac:dyDescent="0.25">
      <c r="A332" s="64">
        <v>27</v>
      </c>
      <c r="B332" s="380" t="s">
        <v>356</v>
      </c>
      <c r="C332" s="66" t="s">
        <v>34</v>
      </c>
      <c r="D332" s="391" t="s">
        <v>322</v>
      </c>
      <c r="E332" s="269" t="s">
        <v>300</v>
      </c>
      <c r="F332" s="178" t="s">
        <v>36</v>
      </c>
      <c r="G332" s="69">
        <v>44317</v>
      </c>
      <c r="H332" s="69">
        <v>44501</v>
      </c>
      <c r="I332" s="379">
        <v>30000</v>
      </c>
      <c r="J332" s="71">
        <v>0</v>
      </c>
      <c r="K332" s="142">
        <v>25</v>
      </c>
      <c r="L332" s="142">
        <f t="shared" si="107"/>
        <v>861</v>
      </c>
      <c r="M332" s="142">
        <f t="shared" si="108"/>
        <v>2130</v>
      </c>
      <c r="N332" s="71">
        <f t="shared" si="109"/>
        <v>345</v>
      </c>
      <c r="O332" s="71">
        <f t="shared" si="110"/>
        <v>912</v>
      </c>
      <c r="P332" s="71">
        <f t="shared" si="111"/>
        <v>2127</v>
      </c>
      <c r="Q332" s="143">
        <v>0</v>
      </c>
      <c r="R332" s="71">
        <f t="shared" si="112"/>
        <v>6375</v>
      </c>
      <c r="S332" s="71">
        <f t="shared" si="113"/>
        <v>1798</v>
      </c>
      <c r="T332" s="71">
        <f t="shared" si="114"/>
        <v>4602</v>
      </c>
      <c r="U332" s="144">
        <f t="shared" si="115"/>
        <v>28202</v>
      </c>
      <c r="V332" s="75">
        <v>112</v>
      </c>
    </row>
    <row r="333" spans="1:22" s="30" customFormat="1" ht="20.100000000000001" customHeight="1" x14ac:dyDescent="0.25">
      <c r="A333" s="64">
        <v>28</v>
      </c>
      <c r="B333" s="380" t="s">
        <v>357</v>
      </c>
      <c r="C333" s="66" t="s">
        <v>34</v>
      </c>
      <c r="D333" s="391" t="s">
        <v>322</v>
      </c>
      <c r="E333" s="269" t="s">
        <v>300</v>
      </c>
      <c r="F333" s="178" t="s">
        <v>36</v>
      </c>
      <c r="G333" s="69">
        <v>44378</v>
      </c>
      <c r="H333" s="69">
        <v>44562</v>
      </c>
      <c r="I333" s="379">
        <v>30000</v>
      </c>
      <c r="J333" s="71">
        <v>0</v>
      </c>
      <c r="K333" s="142">
        <v>25</v>
      </c>
      <c r="L333" s="142">
        <f t="shared" si="107"/>
        <v>861</v>
      </c>
      <c r="M333" s="142">
        <f t="shared" si="108"/>
        <v>2130</v>
      </c>
      <c r="N333" s="71">
        <f t="shared" si="109"/>
        <v>345</v>
      </c>
      <c r="O333" s="71">
        <f t="shared" si="110"/>
        <v>912</v>
      </c>
      <c r="P333" s="71">
        <f t="shared" si="111"/>
        <v>2127</v>
      </c>
      <c r="Q333" s="143">
        <v>0</v>
      </c>
      <c r="R333" s="71">
        <f t="shared" si="112"/>
        <v>6375</v>
      </c>
      <c r="S333" s="71">
        <f t="shared" si="113"/>
        <v>1798</v>
      </c>
      <c r="T333" s="71">
        <f t="shared" si="114"/>
        <v>4602</v>
      </c>
      <c r="U333" s="144">
        <f t="shared" si="115"/>
        <v>28202</v>
      </c>
      <c r="V333" s="75">
        <v>112</v>
      </c>
    </row>
    <row r="334" spans="1:22" s="30" customFormat="1" ht="20.100000000000001" customHeight="1" x14ac:dyDescent="0.25">
      <c r="A334" s="64">
        <v>29</v>
      </c>
      <c r="B334" s="380" t="s">
        <v>358</v>
      </c>
      <c r="C334" s="66" t="s">
        <v>34</v>
      </c>
      <c r="D334" s="391" t="s">
        <v>322</v>
      </c>
      <c r="E334" s="269" t="s">
        <v>300</v>
      </c>
      <c r="F334" s="178" t="s">
        <v>36</v>
      </c>
      <c r="G334" s="69">
        <v>44378</v>
      </c>
      <c r="H334" s="69">
        <v>44562</v>
      </c>
      <c r="I334" s="379">
        <v>30000</v>
      </c>
      <c r="J334" s="71">
        <v>0</v>
      </c>
      <c r="K334" s="142">
        <v>25</v>
      </c>
      <c r="L334" s="142">
        <f t="shared" si="107"/>
        <v>861</v>
      </c>
      <c r="M334" s="142">
        <f t="shared" si="108"/>
        <v>2130</v>
      </c>
      <c r="N334" s="71">
        <f t="shared" si="109"/>
        <v>345</v>
      </c>
      <c r="O334" s="71">
        <f t="shared" si="110"/>
        <v>912</v>
      </c>
      <c r="P334" s="71">
        <f t="shared" si="111"/>
        <v>2127</v>
      </c>
      <c r="Q334" s="143">
        <v>0</v>
      </c>
      <c r="R334" s="71">
        <f t="shared" si="112"/>
        <v>6375</v>
      </c>
      <c r="S334" s="71">
        <f t="shared" si="113"/>
        <v>1798</v>
      </c>
      <c r="T334" s="71">
        <f t="shared" si="114"/>
        <v>4602</v>
      </c>
      <c r="U334" s="144">
        <f t="shared" si="115"/>
        <v>28202</v>
      </c>
      <c r="V334" s="75">
        <v>112</v>
      </c>
    </row>
    <row r="335" spans="1:22" s="30" customFormat="1" ht="20.100000000000001" customHeight="1" x14ac:dyDescent="0.25">
      <c r="A335" s="64">
        <v>30</v>
      </c>
      <c r="B335" s="380" t="s">
        <v>359</v>
      </c>
      <c r="C335" s="66" t="s">
        <v>34</v>
      </c>
      <c r="D335" s="391" t="s">
        <v>322</v>
      </c>
      <c r="E335" s="269" t="s">
        <v>300</v>
      </c>
      <c r="F335" s="178" t="s">
        <v>36</v>
      </c>
      <c r="G335" s="69">
        <v>44378</v>
      </c>
      <c r="H335" s="69">
        <v>44562</v>
      </c>
      <c r="I335" s="379">
        <v>30000</v>
      </c>
      <c r="J335" s="71">
        <v>0</v>
      </c>
      <c r="K335" s="142">
        <v>25</v>
      </c>
      <c r="L335" s="142">
        <f t="shared" si="107"/>
        <v>861</v>
      </c>
      <c r="M335" s="142">
        <f t="shared" si="108"/>
        <v>2130</v>
      </c>
      <c r="N335" s="71">
        <f t="shared" si="109"/>
        <v>345</v>
      </c>
      <c r="O335" s="71">
        <f t="shared" si="110"/>
        <v>912</v>
      </c>
      <c r="P335" s="71">
        <f t="shared" si="111"/>
        <v>2127</v>
      </c>
      <c r="Q335" s="143">
        <v>0</v>
      </c>
      <c r="R335" s="71">
        <f t="shared" si="112"/>
        <v>6375</v>
      </c>
      <c r="S335" s="71">
        <f t="shared" si="113"/>
        <v>1798</v>
      </c>
      <c r="T335" s="71">
        <f t="shared" si="114"/>
        <v>4602</v>
      </c>
      <c r="U335" s="144">
        <f t="shared" si="115"/>
        <v>28202</v>
      </c>
      <c r="V335" s="75">
        <v>112</v>
      </c>
    </row>
    <row r="336" spans="1:22" s="30" customFormat="1" ht="20.100000000000001" customHeight="1" x14ac:dyDescent="0.25">
      <c r="A336" s="64">
        <v>31</v>
      </c>
      <c r="B336" s="380" t="s">
        <v>360</v>
      </c>
      <c r="C336" s="66" t="s">
        <v>34</v>
      </c>
      <c r="D336" s="391" t="s">
        <v>322</v>
      </c>
      <c r="E336" s="269" t="s">
        <v>300</v>
      </c>
      <c r="F336" s="178" t="s">
        <v>36</v>
      </c>
      <c r="G336" s="69">
        <v>44378</v>
      </c>
      <c r="H336" s="69">
        <v>44562</v>
      </c>
      <c r="I336" s="379">
        <v>30000</v>
      </c>
      <c r="J336" s="71">
        <v>0</v>
      </c>
      <c r="K336" s="142">
        <v>25</v>
      </c>
      <c r="L336" s="142">
        <f t="shared" si="107"/>
        <v>861</v>
      </c>
      <c r="M336" s="142">
        <f t="shared" si="108"/>
        <v>2130</v>
      </c>
      <c r="N336" s="71">
        <f t="shared" si="109"/>
        <v>345</v>
      </c>
      <c r="O336" s="71">
        <f t="shared" si="110"/>
        <v>912</v>
      </c>
      <c r="P336" s="71">
        <f t="shared" si="111"/>
        <v>2127</v>
      </c>
      <c r="Q336" s="143">
        <v>0</v>
      </c>
      <c r="R336" s="71">
        <f t="shared" si="112"/>
        <v>6375</v>
      </c>
      <c r="S336" s="71">
        <f t="shared" si="113"/>
        <v>1798</v>
      </c>
      <c r="T336" s="71">
        <f t="shared" si="114"/>
        <v>4602</v>
      </c>
      <c r="U336" s="144">
        <f t="shared" si="115"/>
        <v>28202</v>
      </c>
      <c r="V336" s="75">
        <v>112</v>
      </c>
    </row>
    <row r="337" spans="1:22" s="30" customFormat="1" ht="20.100000000000001" customHeight="1" x14ac:dyDescent="0.25">
      <c r="A337" s="64">
        <v>32</v>
      </c>
      <c r="B337" s="380" t="s">
        <v>361</v>
      </c>
      <c r="C337" s="66" t="s">
        <v>34</v>
      </c>
      <c r="D337" s="391" t="s">
        <v>322</v>
      </c>
      <c r="E337" s="269" t="s">
        <v>300</v>
      </c>
      <c r="F337" s="178" t="s">
        <v>36</v>
      </c>
      <c r="G337" s="69">
        <v>44470</v>
      </c>
      <c r="H337" s="69">
        <v>44652</v>
      </c>
      <c r="I337" s="379">
        <v>30000</v>
      </c>
      <c r="J337" s="71">
        <v>0</v>
      </c>
      <c r="K337" s="142">
        <v>25</v>
      </c>
      <c r="L337" s="142">
        <f t="shared" si="107"/>
        <v>861</v>
      </c>
      <c r="M337" s="142">
        <f t="shared" si="108"/>
        <v>2130</v>
      </c>
      <c r="N337" s="71">
        <f t="shared" si="109"/>
        <v>345</v>
      </c>
      <c r="O337" s="71">
        <f t="shared" si="110"/>
        <v>912</v>
      </c>
      <c r="P337" s="71">
        <f t="shared" si="111"/>
        <v>2127</v>
      </c>
      <c r="Q337" s="143">
        <v>0</v>
      </c>
      <c r="R337" s="71">
        <f>SUM(L337,M337,N337,O337,P337)</f>
        <v>6375</v>
      </c>
      <c r="S337" s="71">
        <f>SUM(J337,K337,L337,O337,Q337)</f>
        <v>1798</v>
      </c>
      <c r="T337" s="71">
        <f>SUM(M337,N337,P337)</f>
        <v>4602</v>
      </c>
      <c r="U337" s="144">
        <f>I337-S337</f>
        <v>28202</v>
      </c>
      <c r="V337" s="75">
        <v>112</v>
      </c>
    </row>
    <row r="338" spans="1:22" s="30" customFormat="1" ht="20.100000000000001" customHeight="1" x14ac:dyDescent="0.25">
      <c r="A338" s="64">
        <v>33</v>
      </c>
      <c r="B338" s="380" t="s">
        <v>362</v>
      </c>
      <c r="C338" s="66" t="s">
        <v>34</v>
      </c>
      <c r="D338" s="391" t="s">
        <v>322</v>
      </c>
      <c r="E338" s="269" t="s">
        <v>300</v>
      </c>
      <c r="F338" s="178" t="s">
        <v>36</v>
      </c>
      <c r="G338" s="69">
        <v>44470</v>
      </c>
      <c r="H338" s="69">
        <v>44652</v>
      </c>
      <c r="I338" s="379">
        <v>30000</v>
      </c>
      <c r="J338" s="71">
        <v>0</v>
      </c>
      <c r="K338" s="142">
        <v>25</v>
      </c>
      <c r="L338" s="142">
        <f t="shared" si="107"/>
        <v>861</v>
      </c>
      <c r="M338" s="142">
        <f t="shared" si="108"/>
        <v>2130</v>
      </c>
      <c r="N338" s="71">
        <f t="shared" si="109"/>
        <v>345</v>
      </c>
      <c r="O338" s="71">
        <f t="shared" si="110"/>
        <v>912</v>
      </c>
      <c r="P338" s="71">
        <f t="shared" si="111"/>
        <v>2127</v>
      </c>
      <c r="Q338" s="143">
        <v>0</v>
      </c>
      <c r="R338" s="71">
        <f>SUM(L338,M338,N338,O338,P338)</f>
        <v>6375</v>
      </c>
      <c r="S338" s="71">
        <f>SUM(J338,K338,L338,O338,Q338)</f>
        <v>1798</v>
      </c>
      <c r="T338" s="71">
        <f>SUM(M338,N338,P338)</f>
        <v>4602</v>
      </c>
      <c r="U338" s="144">
        <f>I338-S338</f>
        <v>28202</v>
      </c>
      <c r="V338" s="75">
        <v>112</v>
      </c>
    </row>
    <row r="339" spans="1:22" s="30" customFormat="1" ht="20.100000000000001" customHeight="1" x14ac:dyDescent="0.25">
      <c r="A339" s="64">
        <v>34</v>
      </c>
      <c r="B339" s="380" t="s">
        <v>363</v>
      </c>
      <c r="C339" s="66" t="s">
        <v>34</v>
      </c>
      <c r="D339" s="391" t="s">
        <v>322</v>
      </c>
      <c r="E339" s="269" t="s">
        <v>300</v>
      </c>
      <c r="F339" s="178" t="s">
        <v>36</v>
      </c>
      <c r="G339" s="69">
        <v>44378</v>
      </c>
      <c r="H339" s="69">
        <v>44562</v>
      </c>
      <c r="I339" s="379">
        <v>30000</v>
      </c>
      <c r="J339" s="71">
        <v>0</v>
      </c>
      <c r="K339" s="142">
        <v>25</v>
      </c>
      <c r="L339" s="142">
        <f t="shared" si="107"/>
        <v>861</v>
      </c>
      <c r="M339" s="142">
        <f t="shared" si="108"/>
        <v>2130</v>
      </c>
      <c r="N339" s="71">
        <f t="shared" si="109"/>
        <v>345</v>
      </c>
      <c r="O339" s="71">
        <f t="shared" si="110"/>
        <v>912</v>
      </c>
      <c r="P339" s="71">
        <f t="shared" si="111"/>
        <v>2127</v>
      </c>
      <c r="Q339" s="143">
        <v>0</v>
      </c>
      <c r="R339" s="71">
        <f t="shared" si="112"/>
        <v>6375</v>
      </c>
      <c r="S339" s="71">
        <f t="shared" si="113"/>
        <v>1798</v>
      </c>
      <c r="T339" s="71">
        <f t="shared" si="114"/>
        <v>4602</v>
      </c>
      <c r="U339" s="144">
        <f t="shared" si="115"/>
        <v>28202</v>
      </c>
      <c r="V339" s="75">
        <v>112</v>
      </c>
    </row>
    <row r="340" spans="1:22" s="30" customFormat="1" ht="20.100000000000001" customHeight="1" x14ac:dyDescent="0.25">
      <c r="A340" s="64">
        <v>35</v>
      </c>
      <c r="B340" s="380" t="s">
        <v>364</v>
      </c>
      <c r="C340" s="66" t="s">
        <v>34</v>
      </c>
      <c r="D340" s="391" t="s">
        <v>322</v>
      </c>
      <c r="E340" s="269" t="s">
        <v>300</v>
      </c>
      <c r="F340" s="178" t="s">
        <v>36</v>
      </c>
      <c r="G340" s="69">
        <v>44440</v>
      </c>
      <c r="H340" s="69">
        <v>44621</v>
      </c>
      <c r="I340" s="379">
        <v>30000</v>
      </c>
      <c r="J340" s="71">
        <v>0</v>
      </c>
      <c r="K340" s="142">
        <v>25</v>
      </c>
      <c r="L340" s="142">
        <f t="shared" si="107"/>
        <v>861</v>
      </c>
      <c r="M340" s="142">
        <f t="shared" si="108"/>
        <v>2130</v>
      </c>
      <c r="N340" s="71">
        <f t="shared" si="109"/>
        <v>345</v>
      </c>
      <c r="O340" s="71">
        <f t="shared" si="110"/>
        <v>912</v>
      </c>
      <c r="P340" s="71">
        <f t="shared" si="111"/>
        <v>2127</v>
      </c>
      <c r="Q340" s="143">
        <v>0</v>
      </c>
      <c r="R340" s="71">
        <f>SUM(L340,M340,N340,O340,P340)</f>
        <v>6375</v>
      </c>
      <c r="S340" s="71">
        <f>SUM(J340,K340,L340,O340,Q340)</f>
        <v>1798</v>
      </c>
      <c r="T340" s="71">
        <f>SUM(M340,N340,P340)</f>
        <v>4602</v>
      </c>
      <c r="U340" s="144">
        <f>I340-S340</f>
        <v>28202</v>
      </c>
      <c r="V340" s="75">
        <v>112</v>
      </c>
    </row>
    <row r="341" spans="1:22" s="30" customFormat="1" ht="20.100000000000001" customHeight="1" x14ac:dyDescent="0.25">
      <c r="A341" s="64">
        <v>36</v>
      </c>
      <c r="B341" s="380" t="s">
        <v>365</v>
      </c>
      <c r="C341" s="66" t="s">
        <v>38</v>
      </c>
      <c r="D341" s="391" t="s">
        <v>322</v>
      </c>
      <c r="E341" s="269" t="s">
        <v>300</v>
      </c>
      <c r="F341" s="178" t="s">
        <v>36</v>
      </c>
      <c r="G341" s="69">
        <v>44470</v>
      </c>
      <c r="H341" s="69">
        <v>44652</v>
      </c>
      <c r="I341" s="379">
        <v>26250</v>
      </c>
      <c r="J341" s="71">
        <v>0</v>
      </c>
      <c r="K341" s="142">
        <v>25</v>
      </c>
      <c r="L341" s="142">
        <f t="shared" si="107"/>
        <v>753.375</v>
      </c>
      <c r="M341" s="142">
        <f t="shared" si="108"/>
        <v>1863.7499999999998</v>
      </c>
      <c r="N341" s="71">
        <f t="shared" si="109"/>
        <v>301.875</v>
      </c>
      <c r="O341" s="71">
        <f t="shared" si="110"/>
        <v>798</v>
      </c>
      <c r="P341" s="71">
        <f t="shared" si="111"/>
        <v>1861.1250000000002</v>
      </c>
      <c r="Q341" s="143">
        <v>0</v>
      </c>
      <c r="R341" s="71">
        <f t="shared" ref="R341:R347" si="116">SUM(L341,M341,N341,O341,P341)</f>
        <v>5578.125</v>
      </c>
      <c r="S341" s="71">
        <f t="shared" ref="S341:S347" si="117">SUM(J341,K341,L341,O341,Q341)</f>
        <v>1576.375</v>
      </c>
      <c r="T341" s="71">
        <f t="shared" ref="T341:T347" si="118">SUM(M341,N341,P341)</f>
        <v>4026.75</v>
      </c>
      <c r="U341" s="144">
        <f t="shared" ref="U341:U347" si="119">I341-S341</f>
        <v>24673.625</v>
      </c>
      <c r="V341" s="75">
        <v>112</v>
      </c>
    </row>
    <row r="342" spans="1:22" s="30" customFormat="1" ht="20.100000000000001" customHeight="1" x14ac:dyDescent="0.25">
      <c r="A342" s="64">
        <v>37</v>
      </c>
      <c r="B342" s="380" t="s">
        <v>366</v>
      </c>
      <c r="C342" s="66" t="s">
        <v>34</v>
      </c>
      <c r="D342" s="391" t="s">
        <v>322</v>
      </c>
      <c r="E342" s="269" t="s">
        <v>300</v>
      </c>
      <c r="F342" s="178" t="s">
        <v>36</v>
      </c>
      <c r="G342" s="69">
        <v>44470</v>
      </c>
      <c r="H342" s="69">
        <v>44652</v>
      </c>
      <c r="I342" s="379">
        <v>26250</v>
      </c>
      <c r="J342" s="71">
        <v>0</v>
      </c>
      <c r="K342" s="142">
        <v>25</v>
      </c>
      <c r="L342" s="142">
        <f t="shared" si="107"/>
        <v>753.375</v>
      </c>
      <c r="M342" s="142">
        <f t="shared" si="108"/>
        <v>1863.7499999999998</v>
      </c>
      <c r="N342" s="71">
        <f t="shared" si="109"/>
        <v>301.875</v>
      </c>
      <c r="O342" s="71">
        <f t="shared" si="110"/>
        <v>798</v>
      </c>
      <c r="P342" s="71">
        <f t="shared" si="111"/>
        <v>1861.1250000000002</v>
      </c>
      <c r="Q342" s="143">
        <v>0</v>
      </c>
      <c r="R342" s="71">
        <f t="shared" si="116"/>
        <v>5578.125</v>
      </c>
      <c r="S342" s="71">
        <f t="shared" si="117"/>
        <v>1576.375</v>
      </c>
      <c r="T342" s="71">
        <f t="shared" si="118"/>
        <v>4026.75</v>
      </c>
      <c r="U342" s="144">
        <f t="shared" si="119"/>
        <v>24673.625</v>
      </c>
      <c r="V342" s="75">
        <v>112</v>
      </c>
    </row>
    <row r="343" spans="1:22" s="30" customFormat="1" ht="20.100000000000001" customHeight="1" x14ac:dyDescent="0.25">
      <c r="A343" s="64">
        <v>38</v>
      </c>
      <c r="B343" s="380" t="s">
        <v>367</v>
      </c>
      <c r="C343" s="66" t="s">
        <v>34</v>
      </c>
      <c r="D343" s="391" t="s">
        <v>322</v>
      </c>
      <c r="E343" s="269" t="s">
        <v>300</v>
      </c>
      <c r="F343" s="178" t="s">
        <v>36</v>
      </c>
      <c r="G343" s="69">
        <v>44470</v>
      </c>
      <c r="H343" s="69">
        <v>44652</v>
      </c>
      <c r="I343" s="379">
        <v>26250</v>
      </c>
      <c r="J343" s="71">
        <v>0</v>
      </c>
      <c r="K343" s="142">
        <v>25</v>
      </c>
      <c r="L343" s="142">
        <f t="shared" si="107"/>
        <v>753.375</v>
      </c>
      <c r="M343" s="142">
        <f t="shared" si="108"/>
        <v>1863.7499999999998</v>
      </c>
      <c r="N343" s="71">
        <f t="shared" si="109"/>
        <v>301.875</v>
      </c>
      <c r="O343" s="71">
        <f t="shared" si="110"/>
        <v>798</v>
      </c>
      <c r="P343" s="71">
        <f t="shared" si="111"/>
        <v>1861.1250000000002</v>
      </c>
      <c r="Q343" s="143">
        <v>0</v>
      </c>
      <c r="R343" s="71">
        <f t="shared" si="116"/>
        <v>5578.125</v>
      </c>
      <c r="S343" s="71">
        <f t="shared" si="117"/>
        <v>1576.375</v>
      </c>
      <c r="T343" s="71">
        <f t="shared" si="118"/>
        <v>4026.75</v>
      </c>
      <c r="U343" s="144">
        <f t="shared" si="119"/>
        <v>24673.625</v>
      </c>
      <c r="V343" s="75">
        <v>112</v>
      </c>
    </row>
    <row r="344" spans="1:22" s="30" customFormat="1" ht="20.100000000000001" customHeight="1" x14ac:dyDescent="0.25">
      <c r="A344" s="64">
        <v>39</v>
      </c>
      <c r="B344" s="380" t="s">
        <v>368</v>
      </c>
      <c r="C344" s="66" t="s">
        <v>38</v>
      </c>
      <c r="D344" s="391" t="s">
        <v>322</v>
      </c>
      <c r="E344" s="269" t="s">
        <v>300</v>
      </c>
      <c r="F344" s="178" t="s">
        <v>36</v>
      </c>
      <c r="G344" s="69">
        <v>44470</v>
      </c>
      <c r="H344" s="69">
        <v>44652</v>
      </c>
      <c r="I344" s="379">
        <v>26250</v>
      </c>
      <c r="J344" s="71">
        <v>0</v>
      </c>
      <c r="K344" s="142">
        <v>25</v>
      </c>
      <c r="L344" s="142">
        <f t="shared" si="107"/>
        <v>753.375</v>
      </c>
      <c r="M344" s="142">
        <f t="shared" si="108"/>
        <v>1863.7499999999998</v>
      </c>
      <c r="N344" s="71">
        <f t="shared" si="109"/>
        <v>301.875</v>
      </c>
      <c r="O344" s="71">
        <f t="shared" si="110"/>
        <v>798</v>
      </c>
      <c r="P344" s="71">
        <f t="shared" si="111"/>
        <v>1861.1250000000002</v>
      </c>
      <c r="Q344" s="143">
        <v>0</v>
      </c>
      <c r="R344" s="71">
        <f t="shared" si="116"/>
        <v>5578.125</v>
      </c>
      <c r="S344" s="71">
        <f t="shared" si="117"/>
        <v>1576.375</v>
      </c>
      <c r="T344" s="71">
        <f t="shared" si="118"/>
        <v>4026.75</v>
      </c>
      <c r="U344" s="144">
        <f t="shared" si="119"/>
        <v>24673.625</v>
      </c>
      <c r="V344" s="75">
        <v>112</v>
      </c>
    </row>
    <row r="345" spans="1:22" s="30" customFormat="1" ht="20.100000000000001" customHeight="1" x14ac:dyDescent="0.25">
      <c r="A345" s="64">
        <v>40</v>
      </c>
      <c r="B345" s="380" t="s">
        <v>369</v>
      </c>
      <c r="C345" s="66" t="s">
        <v>38</v>
      </c>
      <c r="D345" s="391" t="s">
        <v>322</v>
      </c>
      <c r="E345" s="269" t="s">
        <v>300</v>
      </c>
      <c r="F345" s="178" t="s">
        <v>36</v>
      </c>
      <c r="G345" s="69">
        <v>44470</v>
      </c>
      <c r="H345" s="69">
        <v>44652</v>
      </c>
      <c r="I345" s="379">
        <v>26250</v>
      </c>
      <c r="J345" s="71">
        <v>0</v>
      </c>
      <c r="K345" s="142">
        <v>25</v>
      </c>
      <c r="L345" s="142">
        <f t="shared" si="107"/>
        <v>753.375</v>
      </c>
      <c r="M345" s="142">
        <f t="shared" si="108"/>
        <v>1863.7499999999998</v>
      </c>
      <c r="N345" s="71">
        <f t="shared" si="109"/>
        <v>301.875</v>
      </c>
      <c r="O345" s="71">
        <f t="shared" si="110"/>
        <v>798</v>
      </c>
      <c r="P345" s="71">
        <f t="shared" si="111"/>
        <v>1861.1250000000002</v>
      </c>
      <c r="Q345" s="143">
        <v>0</v>
      </c>
      <c r="R345" s="71">
        <f t="shared" si="116"/>
        <v>5578.125</v>
      </c>
      <c r="S345" s="71">
        <f t="shared" si="117"/>
        <v>1576.375</v>
      </c>
      <c r="T345" s="71">
        <f t="shared" si="118"/>
        <v>4026.75</v>
      </c>
      <c r="U345" s="144">
        <f t="shared" si="119"/>
        <v>24673.625</v>
      </c>
      <c r="V345" s="75">
        <v>112</v>
      </c>
    </row>
    <row r="346" spans="1:22" s="30" customFormat="1" ht="20.100000000000001" customHeight="1" x14ac:dyDescent="0.25">
      <c r="A346" s="64">
        <v>41</v>
      </c>
      <c r="B346" s="380" t="s">
        <v>370</v>
      </c>
      <c r="C346" s="66" t="s">
        <v>38</v>
      </c>
      <c r="D346" s="391" t="s">
        <v>322</v>
      </c>
      <c r="E346" s="269" t="s">
        <v>300</v>
      </c>
      <c r="F346" s="178" t="s">
        <v>36</v>
      </c>
      <c r="G346" s="69">
        <v>44470</v>
      </c>
      <c r="H346" s="69">
        <v>44652</v>
      </c>
      <c r="I346" s="379">
        <v>26250</v>
      </c>
      <c r="J346" s="71">
        <v>0</v>
      </c>
      <c r="K346" s="142">
        <v>25</v>
      </c>
      <c r="L346" s="142">
        <f t="shared" si="107"/>
        <v>753.375</v>
      </c>
      <c r="M346" s="142">
        <f t="shared" si="108"/>
        <v>1863.7499999999998</v>
      </c>
      <c r="N346" s="71">
        <f t="shared" si="109"/>
        <v>301.875</v>
      </c>
      <c r="O346" s="71">
        <f t="shared" si="110"/>
        <v>798</v>
      </c>
      <c r="P346" s="71">
        <f t="shared" si="111"/>
        <v>1861.1250000000002</v>
      </c>
      <c r="Q346" s="143">
        <v>0</v>
      </c>
      <c r="R346" s="71">
        <f t="shared" si="116"/>
        <v>5578.125</v>
      </c>
      <c r="S346" s="71">
        <f t="shared" si="117"/>
        <v>1576.375</v>
      </c>
      <c r="T346" s="71">
        <f t="shared" si="118"/>
        <v>4026.75</v>
      </c>
      <c r="U346" s="144">
        <f t="shared" si="119"/>
        <v>24673.625</v>
      </c>
      <c r="V346" s="75">
        <v>112</v>
      </c>
    </row>
    <row r="347" spans="1:22" s="30" customFormat="1" ht="20.100000000000001" customHeight="1" x14ac:dyDescent="0.25">
      <c r="A347" s="64">
        <v>42</v>
      </c>
      <c r="B347" s="380" t="s">
        <v>371</v>
      </c>
      <c r="C347" s="66" t="s">
        <v>38</v>
      </c>
      <c r="D347" s="391" t="s">
        <v>322</v>
      </c>
      <c r="E347" s="269" t="s">
        <v>300</v>
      </c>
      <c r="F347" s="178" t="s">
        <v>36</v>
      </c>
      <c r="G347" s="69">
        <v>44470</v>
      </c>
      <c r="H347" s="69">
        <v>44652</v>
      </c>
      <c r="I347" s="379">
        <v>26250</v>
      </c>
      <c r="J347" s="71">
        <v>0</v>
      </c>
      <c r="K347" s="142">
        <v>25</v>
      </c>
      <c r="L347" s="142">
        <f t="shared" si="107"/>
        <v>753.375</v>
      </c>
      <c r="M347" s="142">
        <f t="shared" si="108"/>
        <v>1863.7499999999998</v>
      </c>
      <c r="N347" s="71">
        <f t="shared" si="109"/>
        <v>301.875</v>
      </c>
      <c r="O347" s="71">
        <f t="shared" si="110"/>
        <v>798</v>
      </c>
      <c r="P347" s="71">
        <f t="shared" si="111"/>
        <v>1861.1250000000002</v>
      </c>
      <c r="Q347" s="143">
        <v>0</v>
      </c>
      <c r="R347" s="71">
        <f t="shared" si="116"/>
        <v>5578.125</v>
      </c>
      <c r="S347" s="71">
        <f t="shared" si="117"/>
        <v>1576.375</v>
      </c>
      <c r="T347" s="71">
        <f t="shared" si="118"/>
        <v>4026.75</v>
      </c>
      <c r="U347" s="144">
        <f t="shared" si="119"/>
        <v>24673.625</v>
      </c>
      <c r="V347" s="75">
        <v>112</v>
      </c>
    </row>
    <row r="348" spans="1:22" s="30" customFormat="1" ht="20.100000000000001" customHeight="1" x14ac:dyDescent="0.25">
      <c r="A348" s="64">
        <v>43</v>
      </c>
      <c r="B348" s="380" t="s">
        <v>372</v>
      </c>
      <c r="C348" s="66" t="s">
        <v>38</v>
      </c>
      <c r="D348" s="391" t="s">
        <v>322</v>
      </c>
      <c r="E348" s="269" t="s">
        <v>336</v>
      </c>
      <c r="F348" s="178" t="s">
        <v>36</v>
      </c>
      <c r="G348" s="69">
        <v>44317</v>
      </c>
      <c r="H348" s="69">
        <v>44501</v>
      </c>
      <c r="I348" s="379">
        <v>26250</v>
      </c>
      <c r="J348" s="71">
        <v>0</v>
      </c>
      <c r="K348" s="142">
        <v>25</v>
      </c>
      <c r="L348" s="142">
        <f t="shared" si="107"/>
        <v>753.375</v>
      </c>
      <c r="M348" s="142">
        <f t="shared" si="108"/>
        <v>1863.7499999999998</v>
      </c>
      <c r="N348" s="71">
        <f t="shared" si="109"/>
        <v>301.875</v>
      </c>
      <c r="O348" s="71">
        <f t="shared" si="110"/>
        <v>798</v>
      </c>
      <c r="P348" s="71">
        <f t="shared" si="111"/>
        <v>1861.1250000000002</v>
      </c>
      <c r="Q348" s="143">
        <v>0</v>
      </c>
      <c r="R348" s="71">
        <f t="shared" si="112"/>
        <v>5578.125</v>
      </c>
      <c r="S348" s="71">
        <f t="shared" si="113"/>
        <v>1576.375</v>
      </c>
      <c r="T348" s="71">
        <f t="shared" si="114"/>
        <v>4026.75</v>
      </c>
      <c r="U348" s="144">
        <f t="shared" si="115"/>
        <v>24673.625</v>
      </c>
      <c r="V348" s="75">
        <v>112</v>
      </c>
    </row>
    <row r="349" spans="1:22" s="30" customFormat="1" ht="20.100000000000001" customHeight="1" x14ac:dyDescent="0.25">
      <c r="A349" s="64">
        <v>44</v>
      </c>
      <c r="B349" s="380" t="s">
        <v>373</v>
      </c>
      <c r="C349" s="66" t="s">
        <v>38</v>
      </c>
      <c r="D349" s="391" t="s">
        <v>322</v>
      </c>
      <c r="E349" s="269" t="s">
        <v>336</v>
      </c>
      <c r="F349" s="178" t="s">
        <v>36</v>
      </c>
      <c r="G349" s="69">
        <v>44409</v>
      </c>
      <c r="H349" s="69">
        <v>44593</v>
      </c>
      <c r="I349" s="379">
        <v>26250</v>
      </c>
      <c r="J349" s="71">
        <v>0</v>
      </c>
      <c r="K349" s="142">
        <v>25</v>
      </c>
      <c r="L349" s="142">
        <f t="shared" si="107"/>
        <v>753.375</v>
      </c>
      <c r="M349" s="142">
        <f t="shared" si="108"/>
        <v>1863.7499999999998</v>
      </c>
      <c r="N349" s="71">
        <f t="shared" si="109"/>
        <v>301.875</v>
      </c>
      <c r="O349" s="71">
        <f t="shared" si="110"/>
        <v>798</v>
      </c>
      <c r="P349" s="71">
        <f t="shared" si="111"/>
        <v>1861.1250000000002</v>
      </c>
      <c r="Q349" s="143">
        <v>0</v>
      </c>
      <c r="R349" s="71">
        <f t="shared" si="112"/>
        <v>5578.125</v>
      </c>
      <c r="S349" s="71">
        <f t="shared" si="113"/>
        <v>1576.375</v>
      </c>
      <c r="T349" s="71">
        <f t="shared" si="114"/>
        <v>4026.75</v>
      </c>
      <c r="U349" s="144">
        <f t="shared" si="115"/>
        <v>24673.625</v>
      </c>
      <c r="V349" s="75">
        <v>112</v>
      </c>
    </row>
    <row r="350" spans="1:22" s="30" customFormat="1" ht="20.100000000000001" customHeight="1" x14ac:dyDescent="0.25">
      <c r="A350" s="64">
        <v>45</v>
      </c>
      <c r="B350" s="380" t="s">
        <v>374</v>
      </c>
      <c r="C350" s="66" t="s">
        <v>38</v>
      </c>
      <c r="D350" s="391" t="s">
        <v>322</v>
      </c>
      <c r="E350" s="269" t="s">
        <v>336</v>
      </c>
      <c r="F350" s="178" t="s">
        <v>36</v>
      </c>
      <c r="G350" s="69">
        <v>44470</v>
      </c>
      <c r="H350" s="69">
        <v>44652</v>
      </c>
      <c r="I350" s="379">
        <v>26250</v>
      </c>
      <c r="J350" s="71">
        <v>0</v>
      </c>
      <c r="K350" s="142">
        <v>25</v>
      </c>
      <c r="L350" s="142">
        <f t="shared" si="107"/>
        <v>753.375</v>
      </c>
      <c r="M350" s="142">
        <f t="shared" si="108"/>
        <v>1863.7499999999998</v>
      </c>
      <c r="N350" s="71">
        <f t="shared" si="109"/>
        <v>301.875</v>
      </c>
      <c r="O350" s="71">
        <f t="shared" si="110"/>
        <v>798</v>
      </c>
      <c r="P350" s="71">
        <f t="shared" si="111"/>
        <v>1861.1250000000002</v>
      </c>
      <c r="Q350" s="143">
        <v>0</v>
      </c>
      <c r="R350" s="71">
        <f t="shared" si="112"/>
        <v>5578.125</v>
      </c>
      <c r="S350" s="71">
        <f t="shared" si="113"/>
        <v>1576.375</v>
      </c>
      <c r="T350" s="71">
        <f t="shared" si="114"/>
        <v>4026.75</v>
      </c>
      <c r="U350" s="144">
        <f t="shared" si="115"/>
        <v>24673.625</v>
      </c>
      <c r="V350" s="75">
        <v>112</v>
      </c>
    </row>
    <row r="351" spans="1:22" s="30" customFormat="1" ht="20.100000000000001" customHeight="1" x14ac:dyDescent="0.25">
      <c r="A351" s="64">
        <v>46</v>
      </c>
      <c r="B351" s="380" t="s">
        <v>375</v>
      </c>
      <c r="C351" s="66" t="s">
        <v>38</v>
      </c>
      <c r="D351" s="391" t="s">
        <v>322</v>
      </c>
      <c r="E351" s="269" t="s">
        <v>336</v>
      </c>
      <c r="F351" s="178" t="s">
        <v>36</v>
      </c>
      <c r="G351" s="69">
        <v>44317</v>
      </c>
      <c r="H351" s="69">
        <v>44501</v>
      </c>
      <c r="I351" s="379">
        <v>26250</v>
      </c>
      <c r="J351" s="71">
        <v>0</v>
      </c>
      <c r="K351" s="142">
        <v>25</v>
      </c>
      <c r="L351" s="142">
        <f t="shared" si="107"/>
        <v>753.375</v>
      </c>
      <c r="M351" s="142">
        <f t="shared" si="108"/>
        <v>1863.7499999999998</v>
      </c>
      <c r="N351" s="71">
        <f t="shared" si="109"/>
        <v>301.875</v>
      </c>
      <c r="O351" s="71">
        <f t="shared" si="110"/>
        <v>798</v>
      </c>
      <c r="P351" s="71">
        <f t="shared" si="111"/>
        <v>1861.1250000000002</v>
      </c>
      <c r="Q351" s="143">
        <v>0</v>
      </c>
      <c r="R351" s="71">
        <f t="shared" si="112"/>
        <v>5578.125</v>
      </c>
      <c r="S351" s="71">
        <f t="shared" si="113"/>
        <v>1576.375</v>
      </c>
      <c r="T351" s="71">
        <f t="shared" si="114"/>
        <v>4026.75</v>
      </c>
      <c r="U351" s="144">
        <f t="shared" si="115"/>
        <v>24673.625</v>
      </c>
      <c r="V351" s="75">
        <v>112</v>
      </c>
    </row>
    <row r="352" spans="1:22" s="30" customFormat="1" ht="20.100000000000001" customHeight="1" x14ac:dyDescent="0.25">
      <c r="A352" s="64">
        <v>47</v>
      </c>
      <c r="B352" s="380" t="s">
        <v>376</v>
      </c>
      <c r="C352" s="66" t="s">
        <v>34</v>
      </c>
      <c r="D352" s="391" t="s">
        <v>322</v>
      </c>
      <c r="E352" s="269" t="s">
        <v>334</v>
      </c>
      <c r="F352" s="178" t="s">
        <v>36</v>
      </c>
      <c r="G352" s="69">
        <v>44317</v>
      </c>
      <c r="H352" s="69">
        <v>44501</v>
      </c>
      <c r="I352" s="379">
        <v>26250</v>
      </c>
      <c r="J352" s="71">
        <v>0</v>
      </c>
      <c r="K352" s="142">
        <v>25</v>
      </c>
      <c r="L352" s="142">
        <f t="shared" si="107"/>
        <v>753.375</v>
      </c>
      <c r="M352" s="142">
        <f t="shared" si="108"/>
        <v>1863.7499999999998</v>
      </c>
      <c r="N352" s="71">
        <f t="shared" si="109"/>
        <v>301.875</v>
      </c>
      <c r="O352" s="71">
        <f t="shared" si="110"/>
        <v>798</v>
      </c>
      <c r="P352" s="71">
        <f t="shared" si="111"/>
        <v>1861.1250000000002</v>
      </c>
      <c r="Q352" s="143">
        <v>0</v>
      </c>
      <c r="R352" s="71">
        <f t="shared" si="112"/>
        <v>5578.125</v>
      </c>
      <c r="S352" s="71">
        <f t="shared" si="113"/>
        <v>1576.375</v>
      </c>
      <c r="T352" s="71">
        <f t="shared" si="114"/>
        <v>4026.75</v>
      </c>
      <c r="U352" s="144">
        <f t="shared" si="115"/>
        <v>24673.625</v>
      </c>
      <c r="V352" s="75">
        <v>112</v>
      </c>
    </row>
    <row r="353" spans="1:22" s="30" customFormat="1" ht="20.100000000000001" customHeight="1" x14ac:dyDescent="0.25">
      <c r="A353" s="64">
        <v>48</v>
      </c>
      <c r="B353" s="380" t="s">
        <v>377</v>
      </c>
      <c r="C353" s="66" t="s">
        <v>34</v>
      </c>
      <c r="D353" s="391" t="s">
        <v>322</v>
      </c>
      <c r="E353" s="269" t="s">
        <v>334</v>
      </c>
      <c r="F353" s="178" t="s">
        <v>36</v>
      </c>
      <c r="G353" s="69">
        <v>44348</v>
      </c>
      <c r="H353" s="69">
        <v>44531</v>
      </c>
      <c r="I353" s="379">
        <v>26250</v>
      </c>
      <c r="J353" s="71">
        <v>0</v>
      </c>
      <c r="K353" s="142">
        <v>25</v>
      </c>
      <c r="L353" s="142">
        <f t="shared" si="107"/>
        <v>753.375</v>
      </c>
      <c r="M353" s="142">
        <f t="shared" si="108"/>
        <v>1863.7499999999998</v>
      </c>
      <c r="N353" s="71">
        <f t="shared" si="109"/>
        <v>301.875</v>
      </c>
      <c r="O353" s="71">
        <f t="shared" si="110"/>
        <v>798</v>
      </c>
      <c r="P353" s="71">
        <f t="shared" si="111"/>
        <v>1861.1250000000002</v>
      </c>
      <c r="Q353" s="143">
        <v>0</v>
      </c>
      <c r="R353" s="71">
        <f t="shared" si="112"/>
        <v>5578.125</v>
      </c>
      <c r="S353" s="71">
        <f t="shared" si="113"/>
        <v>1576.375</v>
      </c>
      <c r="T353" s="71">
        <f t="shared" si="114"/>
        <v>4026.75</v>
      </c>
      <c r="U353" s="144">
        <f t="shared" si="115"/>
        <v>24673.625</v>
      </c>
      <c r="V353" s="75">
        <v>112</v>
      </c>
    </row>
    <row r="354" spans="1:22" s="30" customFormat="1" ht="20.100000000000001" customHeight="1" x14ac:dyDescent="0.25">
      <c r="A354" s="64">
        <v>49</v>
      </c>
      <c r="B354" s="380" t="s">
        <v>378</v>
      </c>
      <c r="C354" s="66" t="s">
        <v>38</v>
      </c>
      <c r="D354" s="391" t="s">
        <v>322</v>
      </c>
      <c r="E354" s="269" t="s">
        <v>336</v>
      </c>
      <c r="F354" s="178" t="s">
        <v>36</v>
      </c>
      <c r="G354" s="69">
        <v>44440</v>
      </c>
      <c r="H354" s="69">
        <v>44621</v>
      </c>
      <c r="I354" s="379">
        <v>26250</v>
      </c>
      <c r="J354" s="71">
        <v>0</v>
      </c>
      <c r="K354" s="142">
        <v>25</v>
      </c>
      <c r="L354" s="142">
        <f t="shared" si="107"/>
        <v>753.375</v>
      </c>
      <c r="M354" s="142">
        <f t="shared" si="108"/>
        <v>1863.7499999999998</v>
      </c>
      <c r="N354" s="71">
        <f t="shared" si="109"/>
        <v>301.875</v>
      </c>
      <c r="O354" s="71">
        <f t="shared" si="110"/>
        <v>798</v>
      </c>
      <c r="P354" s="71">
        <f t="shared" si="111"/>
        <v>1861.1250000000002</v>
      </c>
      <c r="Q354" s="143">
        <v>0</v>
      </c>
      <c r="R354" s="71">
        <f t="shared" si="112"/>
        <v>5578.125</v>
      </c>
      <c r="S354" s="71">
        <f t="shared" si="113"/>
        <v>1576.375</v>
      </c>
      <c r="T354" s="71">
        <f t="shared" si="114"/>
        <v>4026.75</v>
      </c>
      <c r="U354" s="144">
        <f t="shared" si="115"/>
        <v>24673.625</v>
      </c>
      <c r="V354" s="75">
        <v>112</v>
      </c>
    </row>
    <row r="355" spans="1:22" s="30" customFormat="1" ht="20.100000000000001" customHeight="1" x14ac:dyDescent="0.25">
      <c r="A355" s="64">
        <v>50</v>
      </c>
      <c r="B355" s="380" t="s">
        <v>379</v>
      </c>
      <c r="C355" s="66" t="s">
        <v>34</v>
      </c>
      <c r="D355" s="391" t="s">
        <v>322</v>
      </c>
      <c r="E355" s="269" t="s">
        <v>334</v>
      </c>
      <c r="F355" s="178" t="s">
        <v>36</v>
      </c>
      <c r="G355" s="69">
        <v>44440</v>
      </c>
      <c r="H355" s="69">
        <v>44621</v>
      </c>
      <c r="I355" s="379">
        <v>26250</v>
      </c>
      <c r="J355" s="71">
        <v>0</v>
      </c>
      <c r="K355" s="142">
        <v>25</v>
      </c>
      <c r="L355" s="142">
        <f t="shared" si="107"/>
        <v>753.375</v>
      </c>
      <c r="M355" s="142">
        <f t="shared" si="108"/>
        <v>1863.7499999999998</v>
      </c>
      <c r="N355" s="71">
        <f t="shared" si="109"/>
        <v>301.875</v>
      </c>
      <c r="O355" s="71">
        <f t="shared" si="110"/>
        <v>798</v>
      </c>
      <c r="P355" s="71">
        <f t="shared" si="111"/>
        <v>1861.1250000000002</v>
      </c>
      <c r="Q355" s="143">
        <v>0</v>
      </c>
      <c r="R355" s="71">
        <f t="shared" si="112"/>
        <v>5578.125</v>
      </c>
      <c r="S355" s="71">
        <f t="shared" si="113"/>
        <v>1576.375</v>
      </c>
      <c r="T355" s="71">
        <f t="shared" si="114"/>
        <v>4026.75</v>
      </c>
      <c r="U355" s="144">
        <f t="shared" si="115"/>
        <v>24673.625</v>
      </c>
      <c r="V355" s="75">
        <v>112</v>
      </c>
    </row>
    <row r="356" spans="1:22" s="30" customFormat="1" ht="20.100000000000001" customHeight="1" x14ac:dyDescent="0.25">
      <c r="A356" s="64">
        <v>51</v>
      </c>
      <c r="B356" s="380" t="s">
        <v>380</v>
      </c>
      <c r="C356" s="66" t="s">
        <v>38</v>
      </c>
      <c r="D356" s="391" t="s">
        <v>322</v>
      </c>
      <c r="E356" s="269" t="s">
        <v>336</v>
      </c>
      <c r="F356" s="178" t="s">
        <v>36</v>
      </c>
      <c r="G356" s="69">
        <v>44440</v>
      </c>
      <c r="H356" s="69">
        <v>44621</v>
      </c>
      <c r="I356" s="379">
        <v>26250</v>
      </c>
      <c r="J356" s="71">
        <v>0</v>
      </c>
      <c r="K356" s="142">
        <v>25</v>
      </c>
      <c r="L356" s="142">
        <f t="shared" si="107"/>
        <v>753.375</v>
      </c>
      <c r="M356" s="142">
        <f t="shared" si="108"/>
        <v>1863.7499999999998</v>
      </c>
      <c r="N356" s="71">
        <f t="shared" si="109"/>
        <v>301.875</v>
      </c>
      <c r="O356" s="71">
        <f t="shared" si="110"/>
        <v>798</v>
      </c>
      <c r="P356" s="71">
        <f t="shared" si="111"/>
        <v>1861.1250000000002</v>
      </c>
      <c r="Q356" s="143">
        <v>0</v>
      </c>
      <c r="R356" s="71">
        <f t="shared" si="112"/>
        <v>5578.125</v>
      </c>
      <c r="S356" s="71">
        <f t="shared" si="113"/>
        <v>1576.375</v>
      </c>
      <c r="T356" s="71">
        <f t="shared" si="114"/>
        <v>4026.75</v>
      </c>
      <c r="U356" s="144">
        <f t="shared" si="115"/>
        <v>24673.625</v>
      </c>
      <c r="V356" s="75">
        <v>112</v>
      </c>
    </row>
    <row r="357" spans="1:22" s="30" customFormat="1" ht="20.100000000000001" customHeight="1" x14ac:dyDescent="0.25">
      <c r="A357" s="64">
        <v>52</v>
      </c>
      <c r="B357" s="380" t="s">
        <v>381</v>
      </c>
      <c r="C357" s="66" t="s">
        <v>38</v>
      </c>
      <c r="D357" s="391" t="s">
        <v>322</v>
      </c>
      <c r="E357" s="269" t="s">
        <v>336</v>
      </c>
      <c r="F357" s="178" t="s">
        <v>36</v>
      </c>
      <c r="G357" s="69">
        <v>44440</v>
      </c>
      <c r="H357" s="69">
        <v>44621</v>
      </c>
      <c r="I357" s="379">
        <v>26250</v>
      </c>
      <c r="J357" s="71">
        <v>0</v>
      </c>
      <c r="K357" s="142">
        <v>25</v>
      </c>
      <c r="L357" s="142">
        <f t="shared" si="107"/>
        <v>753.375</v>
      </c>
      <c r="M357" s="142">
        <f t="shared" si="108"/>
        <v>1863.7499999999998</v>
      </c>
      <c r="N357" s="71">
        <f t="shared" si="109"/>
        <v>301.875</v>
      </c>
      <c r="O357" s="71">
        <f t="shared" si="110"/>
        <v>798</v>
      </c>
      <c r="P357" s="71">
        <f t="shared" si="111"/>
        <v>1861.1250000000002</v>
      </c>
      <c r="Q357" s="143">
        <v>0</v>
      </c>
      <c r="R357" s="71">
        <f t="shared" si="112"/>
        <v>5578.125</v>
      </c>
      <c r="S357" s="71">
        <f t="shared" si="113"/>
        <v>1576.375</v>
      </c>
      <c r="T357" s="71">
        <f t="shared" si="114"/>
        <v>4026.75</v>
      </c>
      <c r="U357" s="144">
        <f t="shared" si="115"/>
        <v>24673.625</v>
      </c>
      <c r="V357" s="75">
        <v>112</v>
      </c>
    </row>
    <row r="358" spans="1:22" s="30" customFormat="1" ht="20.100000000000001" customHeight="1" x14ac:dyDescent="0.25">
      <c r="A358" s="64">
        <v>53</v>
      </c>
      <c r="B358" s="380" t="s">
        <v>382</v>
      </c>
      <c r="C358" s="213" t="s">
        <v>38</v>
      </c>
      <c r="D358" s="391" t="s">
        <v>322</v>
      </c>
      <c r="E358" s="269" t="s">
        <v>332</v>
      </c>
      <c r="F358" s="178" t="s">
        <v>36</v>
      </c>
      <c r="G358" s="69">
        <v>44317</v>
      </c>
      <c r="H358" s="69">
        <v>44501</v>
      </c>
      <c r="I358" s="379">
        <v>30000</v>
      </c>
      <c r="J358" s="71">
        <v>0</v>
      </c>
      <c r="K358" s="142">
        <v>25</v>
      </c>
      <c r="L358" s="142">
        <f t="shared" si="107"/>
        <v>861</v>
      </c>
      <c r="M358" s="142">
        <f t="shared" si="108"/>
        <v>2130</v>
      </c>
      <c r="N358" s="71">
        <f t="shared" si="109"/>
        <v>345</v>
      </c>
      <c r="O358" s="71">
        <f t="shared" si="110"/>
        <v>912</v>
      </c>
      <c r="P358" s="71">
        <f t="shared" si="111"/>
        <v>2127</v>
      </c>
      <c r="Q358" s="179">
        <v>1190.1199999999999</v>
      </c>
      <c r="R358" s="71">
        <f t="shared" si="112"/>
        <v>6375</v>
      </c>
      <c r="S358" s="71">
        <f t="shared" si="113"/>
        <v>2988.12</v>
      </c>
      <c r="T358" s="71">
        <f t="shared" si="114"/>
        <v>4602</v>
      </c>
      <c r="U358" s="144">
        <f t="shared" si="115"/>
        <v>27011.88</v>
      </c>
      <c r="V358" s="75">
        <v>112</v>
      </c>
    </row>
    <row r="359" spans="1:22" s="30" customFormat="1" ht="20.100000000000001" customHeight="1" x14ac:dyDescent="0.25">
      <c r="A359" s="64">
        <v>54</v>
      </c>
      <c r="B359" s="380" t="s">
        <v>383</v>
      </c>
      <c r="C359" s="66" t="s">
        <v>34</v>
      </c>
      <c r="D359" s="391" t="s">
        <v>322</v>
      </c>
      <c r="E359" s="269" t="s">
        <v>300</v>
      </c>
      <c r="F359" s="178" t="s">
        <v>36</v>
      </c>
      <c r="G359" s="69">
        <v>44317</v>
      </c>
      <c r="H359" s="69">
        <v>44501</v>
      </c>
      <c r="I359" s="379">
        <v>30000</v>
      </c>
      <c r="J359" s="71">
        <v>0</v>
      </c>
      <c r="K359" s="142">
        <v>25</v>
      </c>
      <c r="L359" s="142">
        <f t="shared" si="107"/>
        <v>861</v>
      </c>
      <c r="M359" s="142">
        <f t="shared" si="108"/>
        <v>2130</v>
      </c>
      <c r="N359" s="71">
        <f t="shared" si="109"/>
        <v>345</v>
      </c>
      <c r="O359" s="71">
        <f t="shared" si="110"/>
        <v>912</v>
      </c>
      <c r="P359" s="71">
        <f t="shared" si="111"/>
        <v>2127</v>
      </c>
      <c r="Q359" s="143">
        <v>0</v>
      </c>
      <c r="R359" s="71">
        <f t="shared" si="112"/>
        <v>6375</v>
      </c>
      <c r="S359" s="71">
        <f t="shared" si="113"/>
        <v>1798</v>
      </c>
      <c r="T359" s="71">
        <f t="shared" si="114"/>
        <v>4602</v>
      </c>
      <c r="U359" s="144">
        <f t="shared" si="115"/>
        <v>28202</v>
      </c>
      <c r="V359" s="75">
        <v>112</v>
      </c>
    </row>
    <row r="360" spans="1:22" s="30" customFormat="1" ht="20.100000000000001" customHeight="1" x14ac:dyDescent="0.25">
      <c r="A360" s="64">
        <v>55</v>
      </c>
      <c r="B360" s="380" t="s">
        <v>384</v>
      </c>
      <c r="C360" s="213" t="s">
        <v>38</v>
      </c>
      <c r="D360" s="391" t="s">
        <v>322</v>
      </c>
      <c r="E360" s="269" t="s">
        <v>332</v>
      </c>
      <c r="F360" s="178" t="s">
        <v>36</v>
      </c>
      <c r="G360" s="69">
        <v>44317</v>
      </c>
      <c r="H360" s="69">
        <v>44501</v>
      </c>
      <c r="I360" s="379">
        <v>30000</v>
      </c>
      <c r="J360" s="71">
        <v>0</v>
      </c>
      <c r="K360" s="142">
        <v>25</v>
      </c>
      <c r="L360" s="142">
        <f t="shared" si="107"/>
        <v>861</v>
      </c>
      <c r="M360" s="142">
        <f t="shared" si="108"/>
        <v>2130</v>
      </c>
      <c r="N360" s="71">
        <f t="shared" si="109"/>
        <v>345</v>
      </c>
      <c r="O360" s="71">
        <f t="shared" si="110"/>
        <v>912</v>
      </c>
      <c r="P360" s="71">
        <f t="shared" si="111"/>
        <v>2127</v>
      </c>
      <c r="Q360" s="143">
        <v>0</v>
      </c>
      <c r="R360" s="71">
        <f t="shared" si="112"/>
        <v>6375</v>
      </c>
      <c r="S360" s="71">
        <f t="shared" si="113"/>
        <v>1798</v>
      </c>
      <c r="T360" s="71">
        <f t="shared" si="114"/>
        <v>4602</v>
      </c>
      <c r="U360" s="144">
        <f t="shared" si="115"/>
        <v>28202</v>
      </c>
      <c r="V360" s="75">
        <v>112</v>
      </c>
    </row>
    <row r="361" spans="1:22" s="30" customFormat="1" ht="20.100000000000001" customHeight="1" thickBot="1" x14ac:dyDescent="0.3">
      <c r="A361" s="78">
        <v>56</v>
      </c>
      <c r="B361" s="406" t="s">
        <v>385</v>
      </c>
      <c r="C361" s="80" t="s">
        <v>34</v>
      </c>
      <c r="D361" s="397" t="s">
        <v>322</v>
      </c>
      <c r="E361" s="272" t="s">
        <v>300</v>
      </c>
      <c r="F361" s="110" t="s">
        <v>36</v>
      </c>
      <c r="G361" s="203">
        <v>44409</v>
      </c>
      <c r="H361" s="203">
        <v>44593</v>
      </c>
      <c r="I361" s="407">
        <v>30000</v>
      </c>
      <c r="J361" s="114">
        <v>0</v>
      </c>
      <c r="K361" s="113">
        <v>25</v>
      </c>
      <c r="L361" s="113">
        <f t="shared" si="107"/>
        <v>861</v>
      </c>
      <c r="M361" s="113">
        <f t="shared" si="108"/>
        <v>2130</v>
      </c>
      <c r="N361" s="114">
        <f t="shared" si="109"/>
        <v>345</v>
      </c>
      <c r="O361" s="114">
        <f t="shared" si="110"/>
        <v>912</v>
      </c>
      <c r="P361" s="114">
        <f t="shared" si="111"/>
        <v>2127</v>
      </c>
      <c r="Q361" s="130">
        <v>0</v>
      </c>
      <c r="R361" s="114">
        <f t="shared" si="112"/>
        <v>6375</v>
      </c>
      <c r="S361" s="114">
        <f t="shared" si="113"/>
        <v>1798</v>
      </c>
      <c r="T361" s="114">
        <f t="shared" si="114"/>
        <v>4602</v>
      </c>
      <c r="U361" s="116">
        <f t="shared" si="115"/>
        <v>28202</v>
      </c>
      <c r="V361" s="117">
        <v>112</v>
      </c>
    </row>
    <row r="362" spans="1:22" s="30" customFormat="1" ht="18" customHeight="1" thickBot="1" x14ac:dyDescent="0.3">
      <c r="A362" s="85"/>
      <c r="B362" s="131"/>
      <c r="C362" s="131"/>
      <c r="D362" s="131"/>
      <c r="E362" s="86"/>
      <c r="F362" s="86"/>
      <c r="G362" s="86"/>
      <c r="H362" s="87"/>
      <c r="I362" s="88">
        <f t="shared" ref="I362:U362" si="120">SUM(I307:I361)</f>
        <v>1556250</v>
      </c>
      <c r="J362" s="89">
        <f t="shared" si="120"/>
        <v>0</v>
      </c>
      <c r="K362" s="89">
        <f t="shared" si="120"/>
        <v>1375</v>
      </c>
      <c r="L362" s="89">
        <f t="shared" si="120"/>
        <v>44664.375</v>
      </c>
      <c r="M362" s="89">
        <f t="shared" si="120"/>
        <v>110493.75</v>
      </c>
      <c r="N362" s="89">
        <f t="shared" si="120"/>
        <v>17896.875</v>
      </c>
      <c r="O362" s="89">
        <f t="shared" si="120"/>
        <v>47310</v>
      </c>
      <c r="P362" s="89">
        <f t="shared" si="120"/>
        <v>110338.125</v>
      </c>
      <c r="Q362" s="89">
        <f t="shared" si="120"/>
        <v>3570.3599999999997</v>
      </c>
      <c r="R362" s="89">
        <f t="shared" si="120"/>
        <v>330703.125</v>
      </c>
      <c r="S362" s="89">
        <f t="shared" si="120"/>
        <v>96919.734999999986</v>
      </c>
      <c r="T362" s="89">
        <f t="shared" si="120"/>
        <v>238728.75</v>
      </c>
      <c r="U362" s="89">
        <f t="shared" si="120"/>
        <v>1459330.2649999999</v>
      </c>
      <c r="V362" s="90"/>
    </row>
    <row r="363" spans="1:22" s="30" customFormat="1" ht="8.1" customHeight="1" thickBot="1" x14ac:dyDescent="0.3">
      <c r="A363" s="408"/>
      <c r="B363" s="409"/>
      <c r="C363" s="410"/>
      <c r="D363" s="410"/>
      <c r="E363" s="410"/>
      <c r="F363" s="410"/>
      <c r="G363" s="409"/>
      <c r="H363" s="409"/>
      <c r="I363" s="411"/>
      <c r="J363" s="411"/>
      <c r="K363" s="411"/>
      <c r="L363" s="411"/>
      <c r="M363" s="411"/>
      <c r="N363" s="411"/>
      <c r="O363" s="411"/>
      <c r="P363" s="411"/>
      <c r="Q363" s="411"/>
      <c r="R363" s="411"/>
      <c r="S363" s="411"/>
      <c r="T363" s="411"/>
      <c r="U363" s="411"/>
      <c r="V363" s="412"/>
    </row>
    <row r="364" spans="1:22" ht="16.5" thickBot="1" x14ac:dyDescent="0.3">
      <c r="A364" s="413">
        <f>+A22+A30+A35+A47+A52+A56+A66+A74+A79+A84+A95+A99+A103+A107+A114+A120+A124+A128+A133+A141+A149+A152+A156+A165+A171+A174+A198+A204+A211+A215+A220+A225+A230+A234+A242+A256+A263+A272+A303+A361</f>
        <v>221</v>
      </c>
      <c r="B364" s="414" t="s">
        <v>386</v>
      </c>
      <c r="C364" s="415"/>
      <c r="D364" s="415"/>
      <c r="E364" s="415"/>
      <c r="F364" s="415"/>
      <c r="G364" s="415"/>
      <c r="H364" s="416"/>
      <c r="I364" s="417">
        <v>9417675</v>
      </c>
      <c r="J364" s="417">
        <v>387585.8</v>
      </c>
      <c r="K364" s="417">
        <v>5525</v>
      </c>
      <c r="L364" s="417">
        <v>270287.40000000002</v>
      </c>
      <c r="M364" s="417">
        <v>668654.93999999994</v>
      </c>
      <c r="N364" s="417">
        <v>98979.19</v>
      </c>
      <c r="O364" s="417">
        <v>286297.32</v>
      </c>
      <c r="P364" s="417">
        <v>667713.29</v>
      </c>
      <c r="Q364" s="417">
        <v>16661.68</v>
      </c>
      <c r="R364" s="418">
        <f>+R362+R304+R273+R264+R257+R243+R235+R231+R226+R221+R216+R212+R205+R199+R166+R157+R150+R142+R134+R129+R121+R125+R115+R108+R104+R96+R100+R85+R80+R75+R71+R67+R57+R53+R48+R36+R31+R23+R172+R153+R175</f>
        <v>2001871.7375000005</v>
      </c>
      <c r="S364" s="418">
        <f>+S362+S304+S273+S264+S257+S243+S235+S231+S226+S221+S216+S212+S205+S199+S166+S157+S150+S142+S134+S129+S121+S125+S115+S108+S104+S96+S100+S85+S80+S75+S71+S67+S57+S53+S48+S36+S31+S23+S172+S153+S175</f>
        <v>966357.05250000022</v>
      </c>
      <c r="T364" s="418">
        <f>+T362+T304+T273+T264+T257+T243+T235+T231+T226+T221+T216+T212+T205+T199+T166+T157+T150+T142+T134+T129+T121+T125+T115+T108+T104+T96+T100+T85+T80+T75+T71+T67+T57+T53+T48+T36+T31+T23+T172+T153+T175</f>
        <v>1435347.1450000005</v>
      </c>
      <c r="U364" s="418">
        <f>+U362+U304+U273+U264+U257+U243+U235+U231+U226+U221+U216+U212+U205+U199+U166+U157+U150+U142+U134+U129+U121+U125+U115+U108+U104+U96+U100+U85+U80+U75+U71+U67+U57+U53+U48+U36+U31+U23+U172+U153+U175</f>
        <v>8451317.9274999984</v>
      </c>
      <c r="V364" s="419"/>
    </row>
    <row r="365" spans="1:22" s="8" customFormat="1" x14ac:dyDescent="0.25">
      <c r="A365" s="420"/>
      <c r="B365" s="421"/>
      <c r="C365" s="422"/>
      <c r="D365" s="421"/>
      <c r="E365" s="421"/>
      <c r="F365" s="421"/>
      <c r="G365" s="421"/>
      <c r="H365" s="421"/>
      <c r="I365" s="423"/>
      <c r="J365" s="423"/>
      <c r="K365" s="423"/>
      <c r="L365" s="423"/>
      <c r="M365" s="423"/>
      <c r="N365" s="423"/>
      <c r="O365" s="423"/>
      <c r="P365" s="423"/>
      <c r="Q365" s="423"/>
      <c r="R365" s="423"/>
      <c r="S365" s="423"/>
      <c r="T365" s="423"/>
      <c r="U365" s="423"/>
      <c r="V365" s="412"/>
    </row>
    <row r="366" spans="1:22" ht="16.5" hidden="1" thickBot="1" x14ac:dyDescent="0.3">
      <c r="A366" s="424"/>
      <c r="B366" s="425"/>
      <c r="C366" s="426"/>
      <c r="D366" s="425"/>
      <c r="E366" s="425"/>
      <c r="F366" s="425"/>
      <c r="G366" s="425"/>
      <c r="H366" s="425"/>
      <c r="I366" s="418">
        <f t="shared" ref="I366:Q366" si="121">+I362+I304+I273+I264+I257+I243+I235+I231+I226+I221+I216+I212+I205+I199+I166+I157+I150+I142+I134+I129+I121+I125+I115+I108+I104+I96+I100+I85+I80+I75+I71+I67+I57+I53+I48+I36+I31+I23+I172+I153+I175</f>
        <v>9417675</v>
      </c>
      <c r="J366" s="418">
        <f t="shared" si="121"/>
        <v>387585.80000000005</v>
      </c>
      <c r="K366" s="418">
        <f t="shared" si="121"/>
        <v>5525</v>
      </c>
      <c r="L366" s="418">
        <f t="shared" si="121"/>
        <v>270287.27249999996</v>
      </c>
      <c r="M366" s="418">
        <f t="shared" si="121"/>
        <v>668654.92499999993</v>
      </c>
      <c r="N366" s="418">
        <f t="shared" si="121"/>
        <v>98979.062500000029</v>
      </c>
      <c r="O366" s="418">
        <f t="shared" si="121"/>
        <v>286297.32</v>
      </c>
      <c r="P366" s="418">
        <f t="shared" si="121"/>
        <v>667713.15749999986</v>
      </c>
      <c r="Q366" s="418">
        <f t="shared" si="121"/>
        <v>16661.679999999997</v>
      </c>
      <c r="R366" s="427"/>
      <c r="S366" s="427"/>
      <c r="T366" s="427"/>
      <c r="U366" s="427"/>
      <c r="V366" s="428"/>
    </row>
    <row r="367" spans="1:22" s="432" customFormat="1" hidden="1" x14ac:dyDescent="0.25">
      <c r="A367" s="420"/>
      <c r="B367" s="421"/>
      <c r="C367" s="422"/>
      <c r="D367" s="421"/>
      <c r="E367" s="421"/>
      <c r="F367" s="421"/>
      <c r="G367" s="421"/>
      <c r="H367" s="421"/>
      <c r="I367" s="429">
        <f t="shared" ref="I367:Q367" si="122">+I366-I364</f>
        <v>0</v>
      </c>
      <c r="J367" s="429">
        <f t="shared" si="122"/>
        <v>0</v>
      </c>
      <c r="K367" s="429">
        <f t="shared" si="122"/>
        <v>0</v>
      </c>
      <c r="L367" s="429">
        <f t="shared" si="122"/>
        <v>-0.12750000006053597</v>
      </c>
      <c r="M367" s="429">
        <f t="shared" si="122"/>
        <v>-1.5000000013969839E-2</v>
      </c>
      <c r="N367" s="429">
        <f t="shared" si="122"/>
        <v>-0.12749999997322448</v>
      </c>
      <c r="O367" s="429">
        <f t="shared" si="122"/>
        <v>0</v>
      </c>
      <c r="P367" s="429">
        <f t="shared" si="122"/>
        <v>-0.1325000001816079</v>
      </c>
      <c r="Q367" s="429">
        <f t="shared" si="122"/>
        <v>0</v>
      </c>
      <c r="R367" s="430"/>
      <c r="S367" s="430"/>
      <c r="T367" s="430"/>
      <c r="U367" s="430"/>
      <c r="V367" s="431"/>
    </row>
    <row r="368" spans="1:22" s="440" customFormat="1" ht="29.25" customHeight="1" x14ac:dyDescent="0.25">
      <c r="A368" s="433" t="s">
        <v>387</v>
      </c>
      <c r="B368" s="433"/>
      <c r="C368" s="434"/>
      <c r="D368" s="435"/>
      <c r="E368" s="435"/>
      <c r="F368" s="435"/>
      <c r="G368" s="436"/>
      <c r="H368" s="437"/>
      <c r="I368" s="438" t="e">
        <f>+I366-#REF!</f>
        <v>#REF!</v>
      </c>
      <c r="J368" s="436"/>
      <c r="K368" s="436"/>
      <c r="L368" s="436"/>
      <c r="M368" s="439" t="s">
        <v>388</v>
      </c>
      <c r="N368" s="439"/>
      <c r="O368" s="439"/>
      <c r="P368" s="439"/>
      <c r="R368" s="441"/>
      <c r="S368" s="441"/>
      <c r="T368" s="441"/>
      <c r="U368" s="441"/>
    </row>
    <row r="369" spans="1:18" ht="18.75" x14ac:dyDescent="0.3">
      <c r="A369" s="7"/>
      <c r="B369" s="442"/>
      <c r="C369" s="443"/>
      <c r="D369" s="444"/>
      <c r="E369" s="444"/>
      <c r="F369" s="150"/>
      <c r="G369" s="445"/>
      <c r="H369" s="156"/>
      <c r="I369" s="446"/>
      <c r="J369" s="447">
        <f>+J368-J366</f>
        <v>-387585.80000000005</v>
      </c>
      <c r="K369" s="10"/>
      <c r="L369" s="10"/>
      <c r="M369" s="448"/>
      <c r="N369" s="449"/>
      <c r="O369" s="448"/>
      <c r="P369" s="450"/>
      <c r="Q369" s="11"/>
      <c r="R369" s="4"/>
    </row>
    <row r="370" spans="1:18" x14ac:dyDescent="0.25">
      <c r="A370" s="7"/>
      <c r="B370" s="442"/>
      <c r="C370" s="443"/>
      <c r="D370" s="412"/>
      <c r="E370" s="412"/>
      <c r="F370" s="150"/>
      <c r="G370" s="445"/>
      <c r="H370" s="156"/>
      <c r="I370" s="446"/>
      <c r="J370" s="443"/>
      <c r="K370" s="10"/>
      <c r="L370" s="10"/>
      <c r="M370" s="448"/>
      <c r="N370" s="449"/>
      <c r="O370" s="448"/>
      <c r="P370" s="450"/>
      <c r="Q370" s="11"/>
    </row>
    <row r="371" spans="1:18" x14ac:dyDescent="0.25">
      <c r="A371" s="451" t="s">
        <v>389</v>
      </c>
      <c r="B371" s="451"/>
      <c r="C371" s="452"/>
      <c r="D371" s="412"/>
      <c r="E371" s="412"/>
      <c r="F371" s="453"/>
      <c r="G371" s="453"/>
      <c r="H371" s="454"/>
      <c r="I371" s="446"/>
      <c r="J371" s="443"/>
      <c r="K371" s="10"/>
      <c r="L371" s="10"/>
      <c r="M371" s="455" t="s">
        <v>390</v>
      </c>
      <c r="N371" s="455"/>
      <c r="O371" s="455"/>
      <c r="P371" s="455"/>
      <c r="Q371" s="11"/>
    </row>
    <row r="372" spans="1:18" ht="18.75" x14ac:dyDescent="0.3">
      <c r="A372" s="451" t="s">
        <v>391</v>
      </c>
      <c r="B372" s="451"/>
      <c r="C372" s="452"/>
      <c r="D372" s="444"/>
      <c r="E372" s="444"/>
      <c r="F372" s="456"/>
      <c r="G372" s="446"/>
      <c r="H372" s="156"/>
      <c r="I372" s="446"/>
      <c r="J372" s="443"/>
      <c r="K372" s="10"/>
      <c r="L372" s="10"/>
      <c r="M372" s="455" t="s">
        <v>392</v>
      </c>
      <c r="N372" s="455"/>
      <c r="O372" s="455"/>
      <c r="P372" s="455"/>
      <c r="Q372" s="11"/>
    </row>
    <row r="373" spans="1:18" ht="18.75" x14ac:dyDescent="0.3">
      <c r="A373" s="7"/>
      <c r="B373" s="8"/>
      <c r="C373" s="9"/>
      <c r="D373" s="457"/>
      <c r="E373" s="457"/>
      <c r="F373" s="9"/>
      <c r="G373" s="4"/>
      <c r="H373" s="5"/>
      <c r="J373" s="443"/>
      <c r="K373" s="10"/>
      <c r="L373" s="10"/>
      <c r="M373" s="10"/>
      <c r="N373" s="11"/>
      <c r="O373" s="10"/>
      <c r="P373" s="10"/>
      <c r="Q373" s="11"/>
    </row>
    <row r="375" spans="1:18" x14ac:dyDescent="0.25">
      <c r="E375" s="458"/>
      <c r="H375" s="4"/>
      <c r="I375" s="4"/>
      <c r="K375" s="4"/>
      <c r="L375" s="4"/>
      <c r="M375" s="4"/>
    </row>
    <row r="376" spans="1:18" x14ac:dyDescent="0.25">
      <c r="E376" s="458"/>
      <c r="H376" s="4"/>
      <c r="I376" s="4"/>
      <c r="K376" s="4"/>
      <c r="L376" s="4"/>
      <c r="M376" s="4"/>
    </row>
    <row r="377" spans="1:18" x14ac:dyDescent="0.25">
      <c r="E377" s="458"/>
      <c r="H377" s="4"/>
      <c r="I377" s="4"/>
      <c r="K377" s="4"/>
      <c r="L377" s="4"/>
      <c r="M377" s="4"/>
    </row>
    <row r="378" spans="1:18" x14ac:dyDescent="0.25">
      <c r="E378" s="458"/>
      <c r="H378" s="4"/>
      <c r="I378" s="4"/>
      <c r="K378" s="4"/>
      <c r="L378" s="4"/>
      <c r="M378" s="4"/>
    </row>
    <row r="379" spans="1:18" x14ac:dyDescent="0.25">
      <c r="E379" s="458"/>
      <c r="H379" s="4"/>
      <c r="I379" s="4"/>
      <c r="K379" s="4"/>
      <c r="L379" s="4"/>
      <c r="M379" s="4"/>
    </row>
    <row r="380" spans="1:18" x14ac:dyDescent="0.25">
      <c r="E380" s="458"/>
      <c r="H380" s="4"/>
      <c r="I380" s="4"/>
      <c r="K380" s="4"/>
      <c r="L380" s="4"/>
      <c r="M380" s="4"/>
    </row>
    <row r="381" spans="1:18" x14ac:dyDescent="0.25">
      <c r="E381" s="458"/>
      <c r="H381" s="4"/>
      <c r="I381" s="4"/>
      <c r="K381" s="4"/>
      <c r="L381" s="4"/>
      <c r="M381" s="4"/>
    </row>
    <row r="382" spans="1:18" x14ac:dyDescent="0.25">
      <c r="E382" s="458"/>
      <c r="H382" s="4"/>
      <c r="I382" s="4"/>
      <c r="K382" s="4"/>
      <c r="L382" s="4"/>
      <c r="M382" s="4"/>
    </row>
    <row r="383" spans="1:18" x14ac:dyDescent="0.25">
      <c r="E383" s="458"/>
      <c r="H383" s="4"/>
      <c r="I383" s="4"/>
      <c r="K383" s="4"/>
      <c r="L383" s="4"/>
      <c r="M383" s="4"/>
    </row>
    <row r="384" spans="1:18" x14ac:dyDescent="0.25">
      <c r="E384" s="458"/>
      <c r="H384" s="4"/>
      <c r="I384" s="4"/>
      <c r="K384" s="4"/>
      <c r="L384" s="4"/>
      <c r="M384" s="4"/>
    </row>
    <row r="385" spans="5:13" x14ac:dyDescent="0.25">
      <c r="E385" s="458"/>
      <c r="H385" s="4"/>
      <c r="I385" s="4"/>
      <c r="K385" s="4"/>
      <c r="L385" s="4"/>
      <c r="M385" s="4"/>
    </row>
    <row r="386" spans="5:13" x14ac:dyDescent="0.25">
      <c r="E386" s="458"/>
      <c r="H386" s="4"/>
      <c r="I386" s="4"/>
      <c r="K386" s="4"/>
      <c r="L386" s="4"/>
      <c r="M386" s="4"/>
    </row>
    <row r="387" spans="5:13" x14ac:dyDescent="0.25">
      <c r="E387" s="458"/>
      <c r="H387" s="4"/>
      <c r="I387" s="4"/>
      <c r="K387" s="4"/>
      <c r="L387" s="4"/>
      <c r="M387" s="4"/>
    </row>
    <row r="388" spans="5:13" x14ac:dyDescent="0.25">
      <c r="E388" s="458"/>
      <c r="H388" s="4"/>
      <c r="I388" s="4"/>
      <c r="K388" s="4"/>
      <c r="L388" s="4"/>
      <c r="M388" s="4"/>
    </row>
    <row r="389" spans="5:13" x14ac:dyDescent="0.25">
      <c r="E389" s="458"/>
      <c r="H389" s="4"/>
      <c r="I389" s="4"/>
      <c r="K389" s="4"/>
      <c r="L389" s="4"/>
      <c r="M389" s="4"/>
    </row>
    <row r="390" spans="5:13" x14ac:dyDescent="0.25">
      <c r="E390" s="458"/>
      <c r="H390" s="4"/>
      <c r="I390" s="4"/>
      <c r="K390" s="4"/>
      <c r="L390" s="4"/>
      <c r="M390" s="4"/>
    </row>
    <row r="391" spans="5:13" x14ac:dyDescent="0.25">
      <c r="E391" s="458"/>
      <c r="H391" s="4"/>
      <c r="I391" s="4"/>
      <c r="K391" s="4"/>
      <c r="L391" s="4"/>
      <c r="M391" s="4"/>
    </row>
    <row r="392" spans="5:13" x14ac:dyDescent="0.25">
      <c r="E392" s="458"/>
      <c r="H392" s="4"/>
      <c r="I392" s="4"/>
      <c r="K392" s="4"/>
      <c r="L392" s="4"/>
      <c r="M392" s="4"/>
    </row>
    <row r="393" spans="5:13" x14ac:dyDescent="0.25">
      <c r="E393" s="458"/>
      <c r="H393" s="4"/>
      <c r="I393" s="4"/>
      <c r="K393" s="4"/>
      <c r="L393" s="4"/>
      <c r="M393" s="4"/>
    </row>
    <row r="394" spans="5:13" x14ac:dyDescent="0.25">
      <c r="E394" s="458"/>
      <c r="H394" s="4"/>
      <c r="I394" s="4"/>
      <c r="K394" s="4"/>
      <c r="L394" s="4"/>
      <c r="M394" s="4"/>
    </row>
    <row r="395" spans="5:13" x14ac:dyDescent="0.25">
      <c r="E395" s="458"/>
      <c r="H395" s="4"/>
      <c r="I395" s="4"/>
      <c r="K395" s="4"/>
      <c r="L395" s="4"/>
      <c r="M395" s="4"/>
    </row>
    <row r="396" spans="5:13" x14ac:dyDescent="0.25">
      <c r="E396" s="458"/>
      <c r="H396" s="4"/>
      <c r="I396" s="4"/>
      <c r="K396" s="4"/>
      <c r="L396" s="4"/>
      <c r="M396" s="4"/>
    </row>
    <row r="397" spans="5:13" x14ac:dyDescent="0.25">
      <c r="E397" s="458"/>
      <c r="H397" s="4"/>
      <c r="I397" s="4"/>
      <c r="K397" s="4"/>
      <c r="L397" s="4"/>
      <c r="M397" s="4"/>
    </row>
    <row r="398" spans="5:13" x14ac:dyDescent="0.25">
      <c r="E398" s="458"/>
      <c r="H398" s="4"/>
      <c r="I398" s="4"/>
      <c r="K398" s="4"/>
      <c r="L398" s="4"/>
      <c r="M398" s="4"/>
    </row>
    <row r="399" spans="5:13" x14ac:dyDescent="0.25">
      <c r="E399" s="458"/>
      <c r="H399" s="4"/>
      <c r="I399" s="4"/>
      <c r="K399" s="4"/>
      <c r="L399" s="4"/>
      <c r="M399" s="4"/>
    </row>
    <row r="400" spans="5:13" x14ac:dyDescent="0.25">
      <c r="E400" s="458"/>
      <c r="H400" s="4"/>
      <c r="I400" s="4"/>
      <c r="K400" s="4"/>
      <c r="L400" s="4"/>
      <c r="M400" s="4"/>
    </row>
    <row r="401" spans="5:13" x14ac:dyDescent="0.25">
      <c r="E401" s="458"/>
      <c r="H401" s="4"/>
      <c r="I401" s="4"/>
      <c r="K401" s="4"/>
      <c r="L401" s="4"/>
      <c r="M401" s="4"/>
    </row>
    <row r="402" spans="5:13" x14ac:dyDescent="0.25">
      <c r="E402" s="458"/>
      <c r="H402" s="4"/>
      <c r="I402" s="4"/>
      <c r="K402" s="4"/>
      <c r="L402" s="4"/>
      <c r="M402" s="4"/>
    </row>
    <row r="403" spans="5:13" x14ac:dyDescent="0.25">
      <c r="E403" s="458"/>
      <c r="H403" s="4"/>
      <c r="I403" s="4"/>
      <c r="K403" s="4"/>
      <c r="L403" s="4"/>
      <c r="M403" s="4"/>
    </row>
  </sheetData>
  <mergeCells count="156">
    <mergeCell ref="D373:E373"/>
    <mergeCell ref="D369:E369"/>
    <mergeCell ref="A371:B371"/>
    <mergeCell ref="F371:G371"/>
    <mergeCell ref="M371:P371"/>
    <mergeCell ref="A372:B372"/>
    <mergeCell ref="D372:E372"/>
    <mergeCell ref="M372:P372"/>
    <mergeCell ref="A304:H304"/>
    <mergeCell ref="A306:F306"/>
    <mergeCell ref="G306:V306"/>
    <mergeCell ref="A362:H362"/>
    <mergeCell ref="B364:H364"/>
    <mergeCell ref="A368:B368"/>
    <mergeCell ref="M368:P368"/>
    <mergeCell ref="A264:H264"/>
    <mergeCell ref="A266:F266"/>
    <mergeCell ref="G266:V266"/>
    <mergeCell ref="A273:H273"/>
    <mergeCell ref="A275:F275"/>
    <mergeCell ref="G275:V275"/>
    <mergeCell ref="A243:H243"/>
    <mergeCell ref="A245:F245"/>
    <mergeCell ref="G245:V245"/>
    <mergeCell ref="A257:H257"/>
    <mergeCell ref="A259:F259"/>
    <mergeCell ref="G259:V259"/>
    <mergeCell ref="A231:H231"/>
    <mergeCell ref="A233:F233"/>
    <mergeCell ref="G233:V233"/>
    <mergeCell ref="A235:H235"/>
    <mergeCell ref="A237:F237"/>
    <mergeCell ref="G237:V237"/>
    <mergeCell ref="A221:H221"/>
    <mergeCell ref="A223:E223"/>
    <mergeCell ref="F223:V223"/>
    <mergeCell ref="A226:H226"/>
    <mergeCell ref="A228:F228"/>
    <mergeCell ref="G228:V228"/>
    <mergeCell ref="A212:H212"/>
    <mergeCell ref="A214:E214"/>
    <mergeCell ref="F214:V214"/>
    <mergeCell ref="A216:H216"/>
    <mergeCell ref="A218:E218"/>
    <mergeCell ref="F218:V218"/>
    <mergeCell ref="A199:H199"/>
    <mergeCell ref="A201:E201"/>
    <mergeCell ref="F201:V201"/>
    <mergeCell ref="A205:H205"/>
    <mergeCell ref="A207:E207"/>
    <mergeCell ref="F207:V207"/>
    <mergeCell ref="A159:V159"/>
    <mergeCell ref="A166:H166"/>
    <mergeCell ref="A168:V168"/>
    <mergeCell ref="A173:E173"/>
    <mergeCell ref="F173:V173"/>
    <mergeCell ref="A177:E177"/>
    <mergeCell ref="F177:V177"/>
    <mergeCell ref="A150:H150"/>
    <mergeCell ref="A151:E151"/>
    <mergeCell ref="F151:V151"/>
    <mergeCell ref="A155:E155"/>
    <mergeCell ref="F155:V155"/>
    <mergeCell ref="A157:H157"/>
    <mergeCell ref="A134:H134"/>
    <mergeCell ref="A136:E136"/>
    <mergeCell ref="F136:V136"/>
    <mergeCell ref="A142:H142"/>
    <mergeCell ref="A144:E144"/>
    <mergeCell ref="F144:V144"/>
    <mergeCell ref="A125:H125"/>
    <mergeCell ref="A127:E127"/>
    <mergeCell ref="F127:V127"/>
    <mergeCell ref="A129:H129"/>
    <mergeCell ref="A131:E131"/>
    <mergeCell ref="S131:V131"/>
    <mergeCell ref="A115:H115"/>
    <mergeCell ref="A117:E117"/>
    <mergeCell ref="F117:V117"/>
    <mergeCell ref="A121:H121"/>
    <mergeCell ref="A123:E123"/>
    <mergeCell ref="F123:V123"/>
    <mergeCell ref="A104:H104"/>
    <mergeCell ref="A106:E106"/>
    <mergeCell ref="F106:V106"/>
    <mergeCell ref="A108:H108"/>
    <mergeCell ref="A110:E110"/>
    <mergeCell ref="F110:V110"/>
    <mergeCell ref="A96:H96"/>
    <mergeCell ref="A98:E98"/>
    <mergeCell ref="F98:V98"/>
    <mergeCell ref="A100:H100"/>
    <mergeCell ref="A102:E102"/>
    <mergeCell ref="F102:V102"/>
    <mergeCell ref="A80:H80"/>
    <mergeCell ref="A82:E82"/>
    <mergeCell ref="F82:V82"/>
    <mergeCell ref="A85:H85"/>
    <mergeCell ref="A87:E87"/>
    <mergeCell ref="F87:V87"/>
    <mergeCell ref="A71:H71"/>
    <mergeCell ref="A73:E73"/>
    <mergeCell ref="F73:V73"/>
    <mergeCell ref="A75:H75"/>
    <mergeCell ref="A77:E77"/>
    <mergeCell ref="F77:V77"/>
    <mergeCell ref="A57:H57"/>
    <mergeCell ref="A59:E59"/>
    <mergeCell ref="F59:V59"/>
    <mergeCell ref="A67:H67"/>
    <mergeCell ref="A69:E69"/>
    <mergeCell ref="F69:V69"/>
    <mergeCell ref="A48:H48"/>
    <mergeCell ref="A50:E50"/>
    <mergeCell ref="F50:V50"/>
    <mergeCell ref="A53:H53"/>
    <mergeCell ref="A55:E55"/>
    <mergeCell ref="F55:V55"/>
    <mergeCell ref="A31:H31"/>
    <mergeCell ref="A33:E33"/>
    <mergeCell ref="F33:V33"/>
    <mergeCell ref="A36:H36"/>
    <mergeCell ref="A38:E38"/>
    <mergeCell ref="F38:V38"/>
    <mergeCell ref="A17:E17"/>
    <mergeCell ref="A23:H23"/>
    <mergeCell ref="A25:E25"/>
    <mergeCell ref="F25:V25"/>
    <mergeCell ref="A27:H27"/>
    <mergeCell ref="A29:E29"/>
    <mergeCell ref="F29:V29"/>
    <mergeCell ref="U13:U15"/>
    <mergeCell ref="V13:V15"/>
    <mergeCell ref="L14:M14"/>
    <mergeCell ref="N14:N15"/>
    <mergeCell ref="O14:P14"/>
    <mergeCell ref="Q14:Q15"/>
    <mergeCell ref="R14:R15"/>
    <mergeCell ref="S14:S15"/>
    <mergeCell ref="T14:T15"/>
    <mergeCell ref="G13:G14"/>
    <mergeCell ref="H13:H14"/>
    <mergeCell ref="I13:I15"/>
    <mergeCell ref="K13:K15"/>
    <mergeCell ref="L13:R13"/>
    <mergeCell ref="S13:T13"/>
    <mergeCell ref="A5:V5"/>
    <mergeCell ref="A6:V6"/>
    <mergeCell ref="A7:V7"/>
    <mergeCell ref="A11:V11"/>
    <mergeCell ref="A13:A15"/>
    <mergeCell ref="B13:B15"/>
    <mergeCell ref="C13:C15"/>
    <mergeCell ref="D13:D15"/>
    <mergeCell ref="E13:E15"/>
    <mergeCell ref="F13:F15"/>
  </mergeCells>
  <printOptions horizontalCentered="1"/>
  <pageMargins left="0.19685039370078741" right="0.31496062992125984" top="0.62" bottom="1.0236220472440944" header="0.23622047244094491" footer="0.31496062992125984"/>
  <pageSetup paperSize="5" scale="40" orientation="landscape" r:id="rId1"/>
  <headerFooter>
    <oddFooter>&amp;A&amp;RPágina &amp;P</oddFooter>
  </headerFooter>
  <rowBreaks count="6" manualBreakCount="6">
    <brk id="58" max="21" man="1"/>
    <brk id="122" max="21" man="1"/>
    <brk id="175" max="21" man="1"/>
    <brk id="206" max="16383" man="1"/>
    <brk id="243" max="16383" man="1"/>
    <brk id="297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NOMINA CONTRATADOS OCTUBRE 2021</vt:lpstr>
      <vt:lpstr>'NOMINA CONTRATADOS OCTUBRE 2021'!Área_de_impresión</vt:lpstr>
      <vt:lpstr>'NOMINA CONTRATADOS OCTUBRE 2021'!Títulos_a_imprimir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2021-11-11T14:21:58Z</dcterms:created>
  <dcterms:modified xsi:type="dcterms:W3CDTF">2021-11-11T14:22:52Z</dcterms:modified>
</cp:coreProperties>
</file>