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Noviembre\"/>
    </mc:Choice>
  </mc:AlternateContent>
  <bookViews>
    <workbookView xWindow="0" yWindow="0" windowWidth="24000" windowHeight="9135"/>
  </bookViews>
  <sheets>
    <sheet name="NOM. TEMPORAL NOVIEMBRE 23" sheetId="1" r:id="rId1"/>
  </sheets>
  <definedNames>
    <definedName name="_xlnm.Print_Area" localSheetId="0">'NOM. TEMPORAL NOVIEMBRE 23'!$A$1:$V$482</definedName>
    <definedName name="_xlnm.Print_Titles" localSheetId="0">'NOM. TEMPORAL NOVIEMBRE 23'!$11:$13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5" i="1" l="1"/>
  <c r="T475" i="1"/>
  <c r="S475" i="1"/>
  <c r="R475" i="1"/>
  <c r="Q473" i="1"/>
  <c r="K473" i="1"/>
  <c r="I473" i="1"/>
  <c r="S472" i="1"/>
  <c r="U472" i="1" s="1"/>
  <c r="P472" i="1"/>
  <c r="O472" i="1"/>
  <c r="N472" i="1"/>
  <c r="M472" i="1"/>
  <c r="R472" i="1" s="1"/>
  <c r="S471" i="1"/>
  <c r="U471" i="1" s="1"/>
  <c r="P471" i="1"/>
  <c r="O471" i="1"/>
  <c r="N471" i="1"/>
  <c r="M471" i="1"/>
  <c r="R471" i="1" s="1"/>
  <c r="S470" i="1"/>
  <c r="U470" i="1" s="1"/>
  <c r="P470" i="1"/>
  <c r="O470" i="1"/>
  <c r="N470" i="1"/>
  <c r="M470" i="1"/>
  <c r="S469" i="1"/>
  <c r="U469" i="1" s="1"/>
  <c r="P469" i="1"/>
  <c r="O469" i="1"/>
  <c r="N469" i="1"/>
  <c r="M469" i="1"/>
  <c r="S468" i="1"/>
  <c r="U468" i="1" s="1"/>
  <c r="P468" i="1"/>
  <c r="O468" i="1"/>
  <c r="N468" i="1"/>
  <c r="M468" i="1"/>
  <c r="R468" i="1" s="1"/>
  <c r="S467" i="1"/>
  <c r="U467" i="1" s="1"/>
  <c r="P467" i="1"/>
  <c r="O467" i="1"/>
  <c r="N467" i="1"/>
  <c r="M467" i="1"/>
  <c r="R467" i="1" s="1"/>
  <c r="S466" i="1"/>
  <c r="U466" i="1" s="1"/>
  <c r="P466" i="1"/>
  <c r="O466" i="1"/>
  <c r="N466" i="1"/>
  <c r="M466" i="1"/>
  <c r="S465" i="1"/>
  <c r="U465" i="1" s="1"/>
  <c r="P465" i="1"/>
  <c r="O465" i="1"/>
  <c r="N465" i="1"/>
  <c r="M465" i="1"/>
  <c r="S464" i="1"/>
  <c r="U464" i="1" s="1"/>
  <c r="P464" i="1"/>
  <c r="O464" i="1"/>
  <c r="N464" i="1"/>
  <c r="M464" i="1"/>
  <c r="R464" i="1" s="1"/>
  <c r="S463" i="1"/>
  <c r="U463" i="1" s="1"/>
  <c r="P463" i="1"/>
  <c r="O463" i="1"/>
  <c r="N463" i="1"/>
  <c r="M463" i="1"/>
  <c r="R463" i="1" s="1"/>
  <c r="S462" i="1"/>
  <c r="U462" i="1" s="1"/>
  <c r="P462" i="1"/>
  <c r="O462" i="1"/>
  <c r="N462" i="1"/>
  <c r="M462" i="1"/>
  <c r="S461" i="1"/>
  <c r="U461" i="1" s="1"/>
  <c r="P461" i="1"/>
  <c r="O461" i="1"/>
  <c r="N461" i="1"/>
  <c r="M461" i="1"/>
  <c r="S460" i="1"/>
  <c r="U460" i="1" s="1"/>
  <c r="P460" i="1"/>
  <c r="O460" i="1"/>
  <c r="N460" i="1"/>
  <c r="M460" i="1"/>
  <c r="R460" i="1" s="1"/>
  <c r="S459" i="1"/>
  <c r="U459" i="1" s="1"/>
  <c r="P459" i="1"/>
  <c r="O459" i="1"/>
  <c r="N459" i="1"/>
  <c r="M459" i="1"/>
  <c r="R459" i="1" s="1"/>
  <c r="S458" i="1"/>
  <c r="U458" i="1" s="1"/>
  <c r="P458" i="1"/>
  <c r="O458" i="1"/>
  <c r="N458" i="1"/>
  <c r="M458" i="1"/>
  <c r="S457" i="1"/>
  <c r="U457" i="1" s="1"/>
  <c r="P457" i="1"/>
  <c r="O457" i="1"/>
  <c r="N457" i="1"/>
  <c r="M457" i="1"/>
  <c r="S456" i="1"/>
  <c r="U456" i="1" s="1"/>
  <c r="P456" i="1"/>
  <c r="O456" i="1"/>
  <c r="N456" i="1"/>
  <c r="M456" i="1"/>
  <c r="R456" i="1" s="1"/>
  <c r="S455" i="1"/>
  <c r="U455" i="1" s="1"/>
  <c r="P455" i="1"/>
  <c r="O455" i="1"/>
  <c r="N455" i="1"/>
  <c r="M455" i="1"/>
  <c r="R455" i="1" s="1"/>
  <c r="S454" i="1"/>
  <c r="U454" i="1" s="1"/>
  <c r="P454" i="1"/>
  <c r="O454" i="1"/>
  <c r="N454" i="1"/>
  <c r="M454" i="1"/>
  <c r="S453" i="1"/>
  <c r="U453" i="1" s="1"/>
  <c r="P453" i="1"/>
  <c r="O453" i="1"/>
  <c r="N453" i="1"/>
  <c r="M453" i="1"/>
  <c r="S452" i="1"/>
  <c r="U452" i="1" s="1"/>
  <c r="P452" i="1"/>
  <c r="O452" i="1"/>
  <c r="N452" i="1"/>
  <c r="M452" i="1"/>
  <c r="R452" i="1" s="1"/>
  <c r="S451" i="1"/>
  <c r="U451" i="1" s="1"/>
  <c r="P451" i="1"/>
  <c r="O451" i="1"/>
  <c r="N451" i="1"/>
  <c r="M451" i="1"/>
  <c r="R451" i="1" s="1"/>
  <c r="S450" i="1"/>
  <c r="U450" i="1" s="1"/>
  <c r="P450" i="1"/>
  <c r="O450" i="1"/>
  <c r="N450" i="1"/>
  <c r="M450" i="1"/>
  <c r="S449" i="1"/>
  <c r="U449" i="1" s="1"/>
  <c r="P449" i="1"/>
  <c r="O449" i="1"/>
  <c r="N449" i="1"/>
  <c r="M449" i="1"/>
  <c r="S448" i="1"/>
  <c r="U448" i="1" s="1"/>
  <c r="P448" i="1"/>
  <c r="O448" i="1"/>
  <c r="N448" i="1"/>
  <c r="M448" i="1"/>
  <c r="R448" i="1" s="1"/>
  <c r="S447" i="1"/>
  <c r="U447" i="1" s="1"/>
  <c r="P447" i="1"/>
  <c r="O447" i="1"/>
  <c r="N447" i="1"/>
  <c r="M447" i="1"/>
  <c r="R447" i="1" s="1"/>
  <c r="S446" i="1"/>
  <c r="U446" i="1" s="1"/>
  <c r="P446" i="1"/>
  <c r="O446" i="1"/>
  <c r="N446" i="1"/>
  <c r="M446" i="1"/>
  <c r="S445" i="1"/>
  <c r="U445" i="1" s="1"/>
  <c r="P445" i="1"/>
  <c r="O445" i="1"/>
  <c r="N445" i="1"/>
  <c r="M445" i="1"/>
  <c r="S444" i="1"/>
  <c r="U444" i="1" s="1"/>
  <c r="P444" i="1"/>
  <c r="O444" i="1"/>
  <c r="N444" i="1"/>
  <c r="M444" i="1"/>
  <c r="R444" i="1" s="1"/>
  <c r="S443" i="1"/>
  <c r="U443" i="1" s="1"/>
  <c r="P443" i="1"/>
  <c r="O443" i="1"/>
  <c r="N443" i="1"/>
  <c r="M443" i="1"/>
  <c r="R443" i="1" s="1"/>
  <c r="S442" i="1"/>
  <c r="U442" i="1" s="1"/>
  <c r="P442" i="1"/>
  <c r="O442" i="1"/>
  <c r="N442" i="1"/>
  <c r="M442" i="1"/>
  <c r="S441" i="1"/>
  <c r="U441" i="1" s="1"/>
  <c r="P441" i="1"/>
  <c r="O441" i="1"/>
  <c r="N441" i="1"/>
  <c r="M441" i="1"/>
  <c r="S440" i="1"/>
  <c r="U440" i="1" s="1"/>
  <c r="P440" i="1"/>
  <c r="O440" i="1"/>
  <c r="N440" i="1"/>
  <c r="M440" i="1"/>
  <c r="R440" i="1" s="1"/>
  <c r="S439" i="1"/>
  <c r="U439" i="1" s="1"/>
  <c r="P439" i="1"/>
  <c r="O439" i="1"/>
  <c r="N439" i="1"/>
  <c r="M439" i="1"/>
  <c r="R439" i="1" s="1"/>
  <c r="S438" i="1"/>
  <c r="U438" i="1" s="1"/>
  <c r="P438" i="1"/>
  <c r="O438" i="1"/>
  <c r="N438" i="1"/>
  <c r="M438" i="1"/>
  <c r="S437" i="1"/>
  <c r="U437" i="1" s="1"/>
  <c r="P437" i="1"/>
  <c r="O437" i="1"/>
  <c r="N437" i="1"/>
  <c r="M437" i="1"/>
  <c r="S436" i="1"/>
  <c r="U436" i="1" s="1"/>
  <c r="P436" i="1"/>
  <c r="O436" i="1"/>
  <c r="N436" i="1"/>
  <c r="M436" i="1"/>
  <c r="R436" i="1" s="1"/>
  <c r="L436" i="1"/>
  <c r="T435" i="1"/>
  <c r="P435" i="1"/>
  <c r="O435" i="1"/>
  <c r="S435" i="1" s="1"/>
  <c r="U435" i="1" s="1"/>
  <c r="N435" i="1"/>
  <c r="M435" i="1"/>
  <c r="R435" i="1" s="1"/>
  <c r="L435" i="1"/>
  <c r="P434" i="1"/>
  <c r="T434" i="1" s="1"/>
  <c r="O434" i="1"/>
  <c r="N434" i="1"/>
  <c r="M434" i="1"/>
  <c r="L434" i="1"/>
  <c r="P433" i="1"/>
  <c r="O433" i="1"/>
  <c r="N433" i="1"/>
  <c r="M433" i="1"/>
  <c r="T433" i="1" s="1"/>
  <c r="L433" i="1"/>
  <c r="S433" i="1" s="1"/>
  <c r="U433" i="1" s="1"/>
  <c r="S432" i="1"/>
  <c r="U432" i="1" s="1"/>
  <c r="P432" i="1"/>
  <c r="O432" i="1"/>
  <c r="N432" i="1"/>
  <c r="M432" i="1"/>
  <c r="R432" i="1" s="1"/>
  <c r="L432" i="1"/>
  <c r="T431" i="1"/>
  <c r="P431" i="1"/>
  <c r="O431" i="1"/>
  <c r="S431" i="1" s="1"/>
  <c r="U431" i="1" s="1"/>
  <c r="N431" i="1"/>
  <c r="M431" i="1"/>
  <c r="R431" i="1" s="1"/>
  <c r="L431" i="1"/>
  <c r="P430" i="1"/>
  <c r="T430" i="1" s="1"/>
  <c r="O430" i="1"/>
  <c r="N430" i="1"/>
  <c r="M430" i="1"/>
  <c r="L430" i="1"/>
  <c r="P429" i="1"/>
  <c r="O429" i="1"/>
  <c r="N429" i="1"/>
  <c r="M429" i="1"/>
  <c r="T429" i="1" s="1"/>
  <c r="L429" i="1"/>
  <c r="S429" i="1" s="1"/>
  <c r="U429" i="1" s="1"/>
  <c r="S428" i="1"/>
  <c r="U428" i="1" s="1"/>
  <c r="P428" i="1"/>
  <c r="O428" i="1"/>
  <c r="N428" i="1"/>
  <c r="M428" i="1"/>
  <c r="R428" i="1" s="1"/>
  <c r="L428" i="1"/>
  <c r="T427" i="1"/>
  <c r="P427" i="1"/>
  <c r="O427" i="1"/>
  <c r="S427" i="1" s="1"/>
  <c r="U427" i="1" s="1"/>
  <c r="N427" i="1"/>
  <c r="M427" i="1"/>
  <c r="R427" i="1" s="1"/>
  <c r="L427" i="1"/>
  <c r="P426" i="1"/>
  <c r="T426" i="1" s="1"/>
  <c r="O426" i="1"/>
  <c r="N426" i="1"/>
  <c r="M426" i="1"/>
  <c r="L426" i="1"/>
  <c r="P425" i="1"/>
  <c r="O425" i="1"/>
  <c r="N425" i="1"/>
  <c r="M425" i="1"/>
  <c r="T425" i="1" s="1"/>
  <c r="L425" i="1"/>
  <c r="S425" i="1" s="1"/>
  <c r="U425" i="1" s="1"/>
  <c r="S424" i="1"/>
  <c r="U424" i="1" s="1"/>
  <c r="P424" i="1"/>
  <c r="O424" i="1"/>
  <c r="N424" i="1"/>
  <c r="M424" i="1"/>
  <c r="T424" i="1" s="1"/>
  <c r="L424" i="1"/>
  <c r="P423" i="1"/>
  <c r="O423" i="1"/>
  <c r="S423" i="1" s="1"/>
  <c r="U423" i="1" s="1"/>
  <c r="N423" i="1"/>
  <c r="T423" i="1" s="1"/>
  <c r="M423" i="1"/>
  <c r="L423" i="1"/>
  <c r="P422" i="1"/>
  <c r="T422" i="1" s="1"/>
  <c r="O422" i="1"/>
  <c r="N422" i="1"/>
  <c r="M422" i="1"/>
  <c r="L422" i="1"/>
  <c r="U421" i="1"/>
  <c r="P421" i="1"/>
  <c r="O421" i="1"/>
  <c r="N421" i="1"/>
  <c r="M421" i="1"/>
  <c r="T421" i="1" s="1"/>
  <c r="L421" i="1"/>
  <c r="S421" i="1" s="1"/>
  <c r="S420" i="1"/>
  <c r="U420" i="1" s="1"/>
  <c r="P420" i="1"/>
  <c r="O420" i="1"/>
  <c r="N420" i="1"/>
  <c r="M420" i="1"/>
  <c r="T420" i="1" s="1"/>
  <c r="L420" i="1"/>
  <c r="P419" i="1"/>
  <c r="O419" i="1"/>
  <c r="S419" i="1" s="1"/>
  <c r="U419" i="1" s="1"/>
  <c r="N419" i="1"/>
  <c r="T419" i="1" s="1"/>
  <c r="M419" i="1"/>
  <c r="L419" i="1"/>
  <c r="P418" i="1"/>
  <c r="T418" i="1" s="1"/>
  <c r="O418" i="1"/>
  <c r="N418" i="1"/>
  <c r="M418" i="1"/>
  <c r="L418" i="1"/>
  <c r="U417" i="1"/>
  <c r="P417" i="1"/>
  <c r="O417" i="1"/>
  <c r="N417" i="1"/>
  <c r="M417" i="1"/>
  <c r="T417" i="1" s="1"/>
  <c r="L417" i="1"/>
  <c r="S417" i="1" s="1"/>
  <c r="S416" i="1"/>
  <c r="U416" i="1" s="1"/>
  <c r="P416" i="1"/>
  <c r="O416" i="1"/>
  <c r="N416" i="1"/>
  <c r="M416" i="1"/>
  <c r="T416" i="1" s="1"/>
  <c r="L416" i="1"/>
  <c r="P415" i="1"/>
  <c r="O415" i="1"/>
  <c r="S415" i="1" s="1"/>
  <c r="U415" i="1" s="1"/>
  <c r="N415" i="1"/>
  <c r="T415" i="1" s="1"/>
  <c r="M415" i="1"/>
  <c r="L415" i="1"/>
  <c r="P414" i="1"/>
  <c r="T414" i="1" s="1"/>
  <c r="O414" i="1"/>
  <c r="N414" i="1"/>
  <c r="M414" i="1"/>
  <c r="L414" i="1"/>
  <c r="U413" i="1"/>
  <c r="P413" i="1"/>
  <c r="O413" i="1"/>
  <c r="N413" i="1"/>
  <c r="M413" i="1"/>
  <c r="T413" i="1" s="1"/>
  <c r="L413" i="1"/>
  <c r="S413" i="1" s="1"/>
  <c r="S412" i="1"/>
  <c r="U412" i="1" s="1"/>
  <c r="P412" i="1"/>
  <c r="O412" i="1"/>
  <c r="N412" i="1"/>
  <c r="M412" i="1"/>
  <c r="T412" i="1" s="1"/>
  <c r="L412" i="1"/>
  <c r="P411" i="1"/>
  <c r="O411" i="1"/>
  <c r="S411" i="1" s="1"/>
  <c r="U411" i="1" s="1"/>
  <c r="N411" i="1"/>
  <c r="T411" i="1" s="1"/>
  <c r="M411" i="1"/>
  <c r="L411" i="1"/>
  <c r="P410" i="1"/>
  <c r="T410" i="1" s="1"/>
  <c r="O410" i="1"/>
  <c r="N410" i="1"/>
  <c r="M410" i="1"/>
  <c r="L410" i="1"/>
  <c r="U409" i="1"/>
  <c r="P409" i="1"/>
  <c r="O409" i="1"/>
  <c r="N409" i="1"/>
  <c r="M409" i="1"/>
  <c r="T409" i="1" s="1"/>
  <c r="L409" i="1"/>
  <c r="S409" i="1" s="1"/>
  <c r="S408" i="1"/>
  <c r="U408" i="1" s="1"/>
  <c r="P408" i="1"/>
  <c r="O408" i="1"/>
  <c r="N408" i="1"/>
  <c r="M408" i="1"/>
  <c r="T408" i="1" s="1"/>
  <c r="L408" i="1"/>
  <c r="P407" i="1"/>
  <c r="O407" i="1"/>
  <c r="S407" i="1" s="1"/>
  <c r="U407" i="1" s="1"/>
  <c r="N407" i="1"/>
  <c r="T407" i="1" s="1"/>
  <c r="M407" i="1"/>
  <c r="L407" i="1"/>
  <c r="P406" i="1"/>
  <c r="T406" i="1" s="1"/>
  <c r="O406" i="1"/>
  <c r="N406" i="1"/>
  <c r="M406" i="1"/>
  <c r="L406" i="1"/>
  <c r="U405" i="1"/>
  <c r="P405" i="1"/>
  <c r="O405" i="1"/>
  <c r="N405" i="1"/>
  <c r="M405" i="1"/>
  <c r="T405" i="1" s="1"/>
  <c r="L405" i="1"/>
  <c r="S405" i="1" s="1"/>
  <c r="S404" i="1"/>
  <c r="U404" i="1" s="1"/>
  <c r="P404" i="1"/>
  <c r="O404" i="1"/>
  <c r="N404" i="1"/>
  <c r="M404" i="1"/>
  <c r="T404" i="1" s="1"/>
  <c r="L404" i="1"/>
  <c r="P403" i="1"/>
  <c r="O403" i="1"/>
  <c r="S403" i="1" s="1"/>
  <c r="U403" i="1" s="1"/>
  <c r="N403" i="1"/>
  <c r="T403" i="1" s="1"/>
  <c r="M403" i="1"/>
  <c r="L403" i="1"/>
  <c r="P402" i="1"/>
  <c r="T402" i="1" s="1"/>
  <c r="O402" i="1"/>
  <c r="N402" i="1"/>
  <c r="M402" i="1"/>
  <c r="L402" i="1"/>
  <c r="P401" i="1"/>
  <c r="O401" i="1"/>
  <c r="N401" i="1"/>
  <c r="M401" i="1"/>
  <c r="T401" i="1" s="1"/>
  <c r="L401" i="1"/>
  <c r="S400" i="1"/>
  <c r="U400" i="1" s="1"/>
  <c r="P400" i="1"/>
  <c r="O400" i="1"/>
  <c r="N400" i="1"/>
  <c r="M400" i="1"/>
  <c r="L400" i="1"/>
  <c r="S399" i="1"/>
  <c r="U399" i="1" s="1"/>
  <c r="P399" i="1"/>
  <c r="O399" i="1"/>
  <c r="N399" i="1"/>
  <c r="M399" i="1"/>
  <c r="L399" i="1"/>
  <c r="S398" i="1"/>
  <c r="U398" i="1" s="1"/>
  <c r="P398" i="1"/>
  <c r="O398" i="1"/>
  <c r="N398" i="1"/>
  <c r="T398" i="1" s="1"/>
  <c r="M398" i="1"/>
  <c r="L398" i="1"/>
  <c r="T397" i="1"/>
  <c r="P397" i="1"/>
  <c r="O397" i="1"/>
  <c r="N397" i="1"/>
  <c r="M397" i="1"/>
  <c r="R397" i="1" s="1"/>
  <c r="L397" i="1"/>
  <c r="S396" i="1"/>
  <c r="U396" i="1" s="1"/>
  <c r="P396" i="1"/>
  <c r="O396" i="1"/>
  <c r="N396" i="1"/>
  <c r="M396" i="1"/>
  <c r="L396" i="1"/>
  <c r="S395" i="1"/>
  <c r="U395" i="1" s="1"/>
  <c r="P395" i="1"/>
  <c r="O395" i="1"/>
  <c r="N395" i="1"/>
  <c r="M395" i="1"/>
  <c r="L395" i="1"/>
  <c r="S394" i="1"/>
  <c r="U394" i="1" s="1"/>
  <c r="P394" i="1"/>
  <c r="O394" i="1"/>
  <c r="N394" i="1"/>
  <c r="T394" i="1" s="1"/>
  <c r="M394" i="1"/>
  <c r="L394" i="1"/>
  <c r="T393" i="1"/>
  <c r="P393" i="1"/>
  <c r="O393" i="1"/>
  <c r="N393" i="1"/>
  <c r="M393" i="1"/>
  <c r="R393" i="1" s="1"/>
  <c r="L393" i="1"/>
  <c r="S392" i="1"/>
  <c r="U392" i="1" s="1"/>
  <c r="P392" i="1"/>
  <c r="O392" i="1"/>
  <c r="N392" i="1"/>
  <c r="M392" i="1"/>
  <c r="L392" i="1"/>
  <c r="S391" i="1"/>
  <c r="U391" i="1" s="1"/>
  <c r="P391" i="1"/>
  <c r="O391" i="1"/>
  <c r="N391" i="1"/>
  <c r="M391" i="1"/>
  <c r="R391" i="1" s="1"/>
  <c r="L391" i="1"/>
  <c r="S390" i="1"/>
  <c r="U390" i="1" s="1"/>
  <c r="P390" i="1"/>
  <c r="O390" i="1"/>
  <c r="N390" i="1"/>
  <c r="T390" i="1" s="1"/>
  <c r="M390" i="1"/>
  <c r="L390" i="1"/>
  <c r="T389" i="1"/>
  <c r="P389" i="1"/>
  <c r="O389" i="1"/>
  <c r="S389" i="1" s="1"/>
  <c r="U389" i="1" s="1"/>
  <c r="N389" i="1"/>
  <c r="M389" i="1"/>
  <c r="L389" i="1"/>
  <c r="R389" i="1" s="1"/>
  <c r="P388" i="1"/>
  <c r="T388" i="1" s="1"/>
  <c r="O388" i="1"/>
  <c r="N388" i="1"/>
  <c r="M388" i="1"/>
  <c r="L388" i="1"/>
  <c r="P387" i="1"/>
  <c r="O387" i="1"/>
  <c r="N387" i="1"/>
  <c r="M387" i="1"/>
  <c r="T387" i="1" s="1"/>
  <c r="L387" i="1"/>
  <c r="S387" i="1" s="1"/>
  <c r="U387" i="1" s="1"/>
  <c r="S386" i="1"/>
  <c r="U386" i="1" s="1"/>
  <c r="P386" i="1"/>
  <c r="O386" i="1"/>
  <c r="N386" i="1"/>
  <c r="M386" i="1"/>
  <c r="L386" i="1"/>
  <c r="T385" i="1"/>
  <c r="P385" i="1"/>
  <c r="O385" i="1"/>
  <c r="S385" i="1" s="1"/>
  <c r="U385" i="1" s="1"/>
  <c r="N385" i="1"/>
  <c r="M385" i="1"/>
  <c r="L385" i="1"/>
  <c r="R385" i="1" s="1"/>
  <c r="P384" i="1"/>
  <c r="T384" i="1" s="1"/>
  <c r="O384" i="1"/>
  <c r="M384" i="1"/>
  <c r="L384" i="1"/>
  <c r="J384" i="1"/>
  <c r="S384" i="1" s="1"/>
  <c r="U384" i="1" s="1"/>
  <c r="P383" i="1"/>
  <c r="O383" i="1"/>
  <c r="N383" i="1"/>
  <c r="M383" i="1"/>
  <c r="T383" i="1" s="1"/>
  <c r="L383" i="1"/>
  <c r="S383" i="1" s="1"/>
  <c r="U383" i="1" s="1"/>
  <c r="J383" i="1"/>
  <c r="S382" i="1"/>
  <c r="U382" i="1" s="1"/>
  <c r="P382" i="1"/>
  <c r="O382" i="1"/>
  <c r="N382" i="1"/>
  <c r="T382" i="1" s="1"/>
  <c r="M382" i="1"/>
  <c r="L382" i="1"/>
  <c r="J382" i="1"/>
  <c r="U381" i="1"/>
  <c r="P381" i="1"/>
  <c r="O381" i="1"/>
  <c r="N381" i="1"/>
  <c r="M381" i="1"/>
  <c r="T381" i="1" s="1"/>
  <c r="L381" i="1"/>
  <c r="S381" i="1" s="1"/>
  <c r="J381" i="1"/>
  <c r="S380" i="1"/>
  <c r="U380" i="1" s="1"/>
  <c r="P380" i="1"/>
  <c r="O380" i="1"/>
  <c r="N380" i="1"/>
  <c r="T380" i="1" s="1"/>
  <c r="M380" i="1"/>
  <c r="L380" i="1"/>
  <c r="J380" i="1"/>
  <c r="U379" i="1"/>
  <c r="P379" i="1"/>
  <c r="O379" i="1"/>
  <c r="N379" i="1"/>
  <c r="M379" i="1"/>
  <c r="T379" i="1" s="1"/>
  <c r="L379" i="1"/>
  <c r="S379" i="1" s="1"/>
  <c r="S378" i="1"/>
  <c r="U378" i="1" s="1"/>
  <c r="P378" i="1"/>
  <c r="O378" i="1"/>
  <c r="N378" i="1"/>
  <c r="M378" i="1"/>
  <c r="T378" i="1" s="1"/>
  <c r="L378" i="1"/>
  <c r="P377" i="1"/>
  <c r="O377" i="1"/>
  <c r="S377" i="1" s="1"/>
  <c r="M377" i="1"/>
  <c r="L377" i="1"/>
  <c r="J377" i="1"/>
  <c r="J473" i="1" s="1"/>
  <c r="Q374" i="1"/>
  <c r="K374" i="1"/>
  <c r="I374" i="1"/>
  <c r="U373" i="1"/>
  <c r="P373" i="1"/>
  <c r="O373" i="1"/>
  <c r="N373" i="1"/>
  <c r="M373" i="1"/>
  <c r="T373" i="1" s="1"/>
  <c r="L373" i="1"/>
  <c r="S373" i="1" s="1"/>
  <c r="S372" i="1"/>
  <c r="U372" i="1" s="1"/>
  <c r="P372" i="1"/>
  <c r="O372" i="1"/>
  <c r="N372" i="1"/>
  <c r="M372" i="1"/>
  <c r="L372" i="1"/>
  <c r="J372" i="1"/>
  <c r="T371" i="1"/>
  <c r="P371" i="1"/>
  <c r="O371" i="1"/>
  <c r="N371" i="1"/>
  <c r="M371" i="1"/>
  <c r="L371" i="1"/>
  <c r="P370" i="1"/>
  <c r="O370" i="1"/>
  <c r="N370" i="1"/>
  <c r="M370" i="1"/>
  <c r="T370" i="1" s="1"/>
  <c r="L370" i="1"/>
  <c r="S370" i="1" s="1"/>
  <c r="U370" i="1" s="1"/>
  <c r="J370" i="1"/>
  <c r="S369" i="1"/>
  <c r="U369" i="1" s="1"/>
  <c r="P369" i="1"/>
  <c r="O369" i="1"/>
  <c r="N369" i="1"/>
  <c r="T369" i="1" s="1"/>
  <c r="M369" i="1"/>
  <c r="L369" i="1"/>
  <c r="R369" i="1" s="1"/>
  <c r="J369" i="1"/>
  <c r="P368" i="1"/>
  <c r="O368" i="1"/>
  <c r="N368" i="1"/>
  <c r="M368" i="1"/>
  <c r="T368" i="1" s="1"/>
  <c r="L368" i="1"/>
  <c r="S368" i="1" s="1"/>
  <c r="U368" i="1" s="1"/>
  <c r="J368" i="1"/>
  <c r="S367" i="1"/>
  <c r="U367" i="1" s="1"/>
  <c r="P367" i="1"/>
  <c r="O367" i="1"/>
  <c r="N367" i="1"/>
  <c r="T367" i="1" s="1"/>
  <c r="M367" i="1"/>
  <c r="L367" i="1"/>
  <c r="R367" i="1" s="1"/>
  <c r="J367" i="1"/>
  <c r="P366" i="1"/>
  <c r="O366" i="1"/>
  <c r="N366" i="1"/>
  <c r="M366" i="1"/>
  <c r="T366" i="1" s="1"/>
  <c r="L366" i="1"/>
  <c r="S366" i="1" s="1"/>
  <c r="U366" i="1" s="1"/>
  <c r="J366" i="1"/>
  <c r="S365" i="1"/>
  <c r="U365" i="1" s="1"/>
  <c r="P365" i="1"/>
  <c r="O365" i="1"/>
  <c r="N365" i="1"/>
  <c r="T365" i="1" s="1"/>
  <c r="M365" i="1"/>
  <c r="L365" i="1"/>
  <c r="R365" i="1" s="1"/>
  <c r="J365" i="1"/>
  <c r="P364" i="1"/>
  <c r="O364" i="1"/>
  <c r="N364" i="1"/>
  <c r="M364" i="1"/>
  <c r="T364" i="1" s="1"/>
  <c r="L364" i="1"/>
  <c r="J364" i="1"/>
  <c r="S363" i="1"/>
  <c r="U363" i="1" s="1"/>
  <c r="P363" i="1"/>
  <c r="O363" i="1"/>
  <c r="N363" i="1"/>
  <c r="T363" i="1" s="1"/>
  <c r="M363" i="1"/>
  <c r="L363" i="1"/>
  <c r="R363" i="1" s="1"/>
  <c r="J363" i="1"/>
  <c r="P362" i="1"/>
  <c r="O362" i="1"/>
  <c r="N362" i="1"/>
  <c r="M362" i="1"/>
  <c r="T362" i="1" s="1"/>
  <c r="L362" i="1"/>
  <c r="J362" i="1"/>
  <c r="S361" i="1"/>
  <c r="U361" i="1" s="1"/>
  <c r="P361" i="1"/>
  <c r="O361" i="1"/>
  <c r="N361" i="1"/>
  <c r="T361" i="1" s="1"/>
  <c r="M361" i="1"/>
  <c r="L361" i="1"/>
  <c r="R361" i="1" s="1"/>
  <c r="J361" i="1"/>
  <c r="P360" i="1"/>
  <c r="O360" i="1"/>
  <c r="N360" i="1"/>
  <c r="M360" i="1"/>
  <c r="T360" i="1" s="1"/>
  <c r="L360" i="1"/>
  <c r="S360" i="1" s="1"/>
  <c r="U360" i="1" s="1"/>
  <c r="S359" i="1"/>
  <c r="U359" i="1" s="1"/>
  <c r="P359" i="1"/>
  <c r="O359" i="1"/>
  <c r="N359" i="1"/>
  <c r="M359" i="1"/>
  <c r="L359" i="1"/>
  <c r="J359" i="1"/>
  <c r="P358" i="1"/>
  <c r="O358" i="1"/>
  <c r="N358" i="1"/>
  <c r="M358" i="1"/>
  <c r="L358" i="1"/>
  <c r="R358" i="1" s="1"/>
  <c r="J358" i="1"/>
  <c r="S357" i="1"/>
  <c r="U357" i="1" s="1"/>
  <c r="P357" i="1"/>
  <c r="O357" i="1"/>
  <c r="N357" i="1"/>
  <c r="M357" i="1"/>
  <c r="L357" i="1"/>
  <c r="J357" i="1"/>
  <c r="P356" i="1"/>
  <c r="T356" i="1" s="1"/>
  <c r="O356" i="1"/>
  <c r="N356" i="1"/>
  <c r="M356" i="1"/>
  <c r="L356" i="1"/>
  <c r="R356" i="1" s="1"/>
  <c r="J356" i="1"/>
  <c r="S355" i="1"/>
  <c r="U355" i="1" s="1"/>
  <c r="P355" i="1"/>
  <c r="O355" i="1"/>
  <c r="N355" i="1"/>
  <c r="M355" i="1"/>
  <c r="L355" i="1"/>
  <c r="P354" i="1"/>
  <c r="O354" i="1"/>
  <c r="N354" i="1"/>
  <c r="T354" i="1" s="1"/>
  <c r="M354" i="1"/>
  <c r="L354" i="1"/>
  <c r="J354" i="1"/>
  <c r="S354" i="1" s="1"/>
  <c r="U354" i="1" s="1"/>
  <c r="P353" i="1"/>
  <c r="O353" i="1"/>
  <c r="N353" i="1"/>
  <c r="M353" i="1"/>
  <c r="T353" i="1" s="1"/>
  <c r="L353" i="1"/>
  <c r="J353" i="1"/>
  <c r="S353" i="1" s="1"/>
  <c r="U353" i="1" s="1"/>
  <c r="P352" i="1"/>
  <c r="O352" i="1"/>
  <c r="N352" i="1"/>
  <c r="T352" i="1" s="1"/>
  <c r="M352" i="1"/>
  <c r="L352" i="1"/>
  <c r="J352" i="1"/>
  <c r="S352" i="1" s="1"/>
  <c r="U352" i="1" s="1"/>
  <c r="P351" i="1"/>
  <c r="O351" i="1"/>
  <c r="N351" i="1"/>
  <c r="M351" i="1"/>
  <c r="T351" i="1" s="1"/>
  <c r="L351" i="1"/>
  <c r="J351" i="1"/>
  <c r="S351" i="1" s="1"/>
  <c r="U351" i="1" s="1"/>
  <c r="P350" i="1"/>
  <c r="O350" i="1"/>
  <c r="N350" i="1"/>
  <c r="T350" i="1" s="1"/>
  <c r="M350" i="1"/>
  <c r="L350" i="1"/>
  <c r="J350" i="1"/>
  <c r="S350" i="1" s="1"/>
  <c r="U350" i="1" s="1"/>
  <c r="P349" i="1"/>
  <c r="O349" i="1"/>
  <c r="N349" i="1"/>
  <c r="M349" i="1"/>
  <c r="T349" i="1" s="1"/>
  <c r="L349" i="1"/>
  <c r="J349" i="1"/>
  <c r="S349" i="1" s="1"/>
  <c r="U349" i="1" s="1"/>
  <c r="P348" i="1"/>
  <c r="O348" i="1"/>
  <c r="N348" i="1"/>
  <c r="T348" i="1" s="1"/>
  <c r="M348" i="1"/>
  <c r="L348" i="1"/>
  <c r="J348" i="1"/>
  <c r="S348" i="1" s="1"/>
  <c r="U348" i="1" s="1"/>
  <c r="P347" i="1"/>
  <c r="O347" i="1"/>
  <c r="N347" i="1"/>
  <c r="M347" i="1"/>
  <c r="T347" i="1" s="1"/>
  <c r="L347" i="1"/>
  <c r="J347" i="1"/>
  <c r="J374" i="1" s="1"/>
  <c r="P346" i="1"/>
  <c r="O346" i="1"/>
  <c r="S346" i="1" s="1"/>
  <c r="U346" i="1" s="1"/>
  <c r="N346" i="1"/>
  <c r="T346" i="1" s="1"/>
  <c r="M346" i="1"/>
  <c r="L346" i="1"/>
  <c r="T345" i="1"/>
  <c r="P345" i="1"/>
  <c r="O345" i="1"/>
  <c r="N345" i="1"/>
  <c r="M345" i="1"/>
  <c r="L345" i="1"/>
  <c r="P344" i="1"/>
  <c r="O344" i="1"/>
  <c r="N344" i="1"/>
  <c r="M344" i="1"/>
  <c r="T344" i="1" s="1"/>
  <c r="L344" i="1"/>
  <c r="S344" i="1" s="1"/>
  <c r="U344" i="1" s="1"/>
  <c r="S343" i="1"/>
  <c r="U343" i="1" s="1"/>
  <c r="P343" i="1"/>
  <c r="O343" i="1"/>
  <c r="N343" i="1"/>
  <c r="M343" i="1"/>
  <c r="L343" i="1"/>
  <c r="P342" i="1"/>
  <c r="O342" i="1"/>
  <c r="S342" i="1" s="1"/>
  <c r="U342" i="1" s="1"/>
  <c r="M342" i="1"/>
  <c r="L342" i="1"/>
  <c r="S341" i="1"/>
  <c r="P341" i="1"/>
  <c r="O341" i="1"/>
  <c r="M341" i="1"/>
  <c r="T341" i="1" s="1"/>
  <c r="L341" i="1"/>
  <c r="R341" i="1" s="1"/>
  <c r="Q338" i="1"/>
  <c r="P338" i="1"/>
  <c r="K338" i="1"/>
  <c r="I338" i="1"/>
  <c r="T337" i="1"/>
  <c r="P337" i="1"/>
  <c r="O337" i="1"/>
  <c r="N337" i="1"/>
  <c r="M337" i="1"/>
  <c r="L337" i="1"/>
  <c r="U336" i="1"/>
  <c r="P336" i="1"/>
  <c r="O336" i="1"/>
  <c r="N336" i="1"/>
  <c r="M336" i="1"/>
  <c r="T336" i="1" s="1"/>
  <c r="L336" i="1"/>
  <c r="S336" i="1" s="1"/>
  <c r="S335" i="1"/>
  <c r="U335" i="1" s="1"/>
  <c r="P335" i="1"/>
  <c r="O335" i="1"/>
  <c r="N335" i="1"/>
  <c r="M335" i="1"/>
  <c r="T335" i="1" s="1"/>
  <c r="L335" i="1"/>
  <c r="P334" i="1"/>
  <c r="O334" i="1"/>
  <c r="S334" i="1" s="1"/>
  <c r="U334" i="1" s="1"/>
  <c r="N334" i="1"/>
  <c r="T334" i="1" s="1"/>
  <c r="M334" i="1"/>
  <c r="L334" i="1"/>
  <c r="T333" i="1"/>
  <c r="P333" i="1"/>
  <c r="O333" i="1"/>
  <c r="N333" i="1"/>
  <c r="M333" i="1"/>
  <c r="L333" i="1"/>
  <c r="U332" i="1"/>
  <c r="P332" i="1"/>
  <c r="O332" i="1"/>
  <c r="N332" i="1"/>
  <c r="N338" i="1" s="1"/>
  <c r="M332" i="1"/>
  <c r="T332" i="1" s="1"/>
  <c r="L332" i="1"/>
  <c r="S332" i="1" s="1"/>
  <c r="S331" i="1"/>
  <c r="U331" i="1" s="1"/>
  <c r="P331" i="1"/>
  <c r="O331" i="1"/>
  <c r="M331" i="1"/>
  <c r="T331" i="1" s="1"/>
  <c r="L331" i="1"/>
  <c r="R331" i="1" s="1"/>
  <c r="J331" i="1"/>
  <c r="J338" i="1" s="1"/>
  <c r="S330" i="1"/>
  <c r="P330" i="1"/>
  <c r="O330" i="1"/>
  <c r="M330" i="1"/>
  <c r="L330" i="1"/>
  <c r="R330" i="1" s="1"/>
  <c r="Q327" i="1"/>
  <c r="N327" i="1"/>
  <c r="L327" i="1"/>
  <c r="K327" i="1"/>
  <c r="J327" i="1"/>
  <c r="I327" i="1"/>
  <c r="P326" i="1"/>
  <c r="P327" i="1" s="1"/>
  <c r="O326" i="1"/>
  <c r="O327" i="1" s="1"/>
  <c r="M326" i="1"/>
  <c r="M327" i="1" s="1"/>
  <c r="L326" i="1"/>
  <c r="Q323" i="1"/>
  <c r="K323" i="1"/>
  <c r="J323" i="1"/>
  <c r="I323" i="1"/>
  <c r="P322" i="1"/>
  <c r="O322" i="1"/>
  <c r="S322" i="1" s="1"/>
  <c r="U322" i="1" s="1"/>
  <c r="N322" i="1"/>
  <c r="M322" i="1"/>
  <c r="T322" i="1" s="1"/>
  <c r="P321" i="1"/>
  <c r="O321" i="1"/>
  <c r="S321" i="1" s="1"/>
  <c r="U321" i="1" s="1"/>
  <c r="N321" i="1"/>
  <c r="M321" i="1"/>
  <c r="T321" i="1" s="1"/>
  <c r="P320" i="1"/>
  <c r="O320" i="1"/>
  <c r="S320" i="1" s="1"/>
  <c r="U320" i="1" s="1"/>
  <c r="N320" i="1"/>
  <c r="M320" i="1"/>
  <c r="T320" i="1" s="1"/>
  <c r="P319" i="1"/>
  <c r="O319" i="1"/>
  <c r="S319" i="1" s="1"/>
  <c r="U319" i="1" s="1"/>
  <c r="N319" i="1"/>
  <c r="M319" i="1"/>
  <c r="T319" i="1" s="1"/>
  <c r="P318" i="1"/>
  <c r="P323" i="1" s="1"/>
  <c r="O318" i="1"/>
  <c r="O323" i="1" s="1"/>
  <c r="N318" i="1"/>
  <c r="N323" i="1" s="1"/>
  <c r="M318" i="1"/>
  <c r="T318" i="1" s="1"/>
  <c r="L318" i="1"/>
  <c r="S318" i="1" s="1"/>
  <c r="U318" i="1" s="1"/>
  <c r="S317" i="1"/>
  <c r="P317" i="1"/>
  <c r="O317" i="1"/>
  <c r="M317" i="1"/>
  <c r="T317" i="1" s="1"/>
  <c r="L317" i="1"/>
  <c r="L323" i="1" s="1"/>
  <c r="Q314" i="1"/>
  <c r="K314" i="1"/>
  <c r="I314" i="1"/>
  <c r="T313" i="1"/>
  <c r="P313" i="1"/>
  <c r="O313" i="1"/>
  <c r="N313" i="1"/>
  <c r="M313" i="1"/>
  <c r="L313" i="1"/>
  <c r="J313" i="1"/>
  <c r="P312" i="1"/>
  <c r="O312" i="1"/>
  <c r="N312" i="1"/>
  <c r="M312" i="1"/>
  <c r="T312" i="1" s="1"/>
  <c r="L312" i="1"/>
  <c r="J312" i="1"/>
  <c r="S312" i="1" s="1"/>
  <c r="U312" i="1" s="1"/>
  <c r="T311" i="1"/>
  <c r="T314" i="1" s="1"/>
  <c r="P311" i="1"/>
  <c r="P314" i="1" s="1"/>
  <c r="O311" i="1"/>
  <c r="S311" i="1" s="1"/>
  <c r="U311" i="1" s="1"/>
  <c r="N311" i="1"/>
  <c r="N314" i="1" s="1"/>
  <c r="M311" i="1"/>
  <c r="M314" i="1" s="1"/>
  <c r="L311" i="1"/>
  <c r="L314" i="1" s="1"/>
  <c r="Q308" i="1"/>
  <c r="L308" i="1"/>
  <c r="K308" i="1"/>
  <c r="J308" i="1"/>
  <c r="I308" i="1"/>
  <c r="P307" i="1"/>
  <c r="O307" i="1"/>
  <c r="N307" i="1"/>
  <c r="M307" i="1"/>
  <c r="P306" i="1"/>
  <c r="O306" i="1"/>
  <c r="N306" i="1"/>
  <c r="M306" i="1"/>
  <c r="M308" i="1" s="1"/>
  <c r="P305" i="1"/>
  <c r="P308" i="1" s="1"/>
  <c r="O305" i="1"/>
  <c r="O308" i="1" s="1"/>
  <c r="N305" i="1"/>
  <c r="N308" i="1" s="1"/>
  <c r="M305" i="1"/>
  <c r="T305" i="1" s="1"/>
  <c r="T308" i="1" s="1"/>
  <c r="Q302" i="1"/>
  <c r="N302" i="1"/>
  <c r="K302" i="1"/>
  <c r="J302" i="1"/>
  <c r="I302" i="1"/>
  <c r="S301" i="1"/>
  <c r="U301" i="1" s="1"/>
  <c r="P301" i="1"/>
  <c r="O301" i="1"/>
  <c r="N301" i="1"/>
  <c r="M301" i="1"/>
  <c r="R301" i="1" s="1"/>
  <c r="S300" i="1"/>
  <c r="P300" i="1"/>
  <c r="P302" i="1" s="1"/>
  <c r="O300" i="1"/>
  <c r="O302" i="1" s="1"/>
  <c r="M300" i="1"/>
  <c r="L300" i="1"/>
  <c r="J300" i="1"/>
  <c r="Q297" i="1"/>
  <c r="N297" i="1"/>
  <c r="M297" i="1"/>
  <c r="L297" i="1"/>
  <c r="K297" i="1"/>
  <c r="J297" i="1"/>
  <c r="I297" i="1"/>
  <c r="U296" i="1"/>
  <c r="P296" i="1"/>
  <c r="T296" i="1" s="1"/>
  <c r="O296" i="1"/>
  <c r="L296" i="1"/>
  <c r="S296" i="1" s="1"/>
  <c r="T295" i="1"/>
  <c r="P295" i="1"/>
  <c r="O295" i="1"/>
  <c r="O297" i="1" s="1"/>
  <c r="L295" i="1"/>
  <c r="S294" i="1"/>
  <c r="P294" i="1"/>
  <c r="T294" i="1" s="1"/>
  <c r="T297" i="1" s="1"/>
  <c r="O294" i="1"/>
  <c r="L294" i="1"/>
  <c r="R294" i="1" s="1"/>
  <c r="Q291" i="1"/>
  <c r="K291" i="1"/>
  <c r="J291" i="1"/>
  <c r="I291" i="1"/>
  <c r="S290" i="1"/>
  <c r="P290" i="1"/>
  <c r="P291" i="1" s="1"/>
  <c r="O290" i="1"/>
  <c r="O291" i="1" s="1"/>
  <c r="N290" i="1"/>
  <c r="N291" i="1" s="1"/>
  <c r="M290" i="1"/>
  <c r="L290" i="1"/>
  <c r="L291" i="1" s="1"/>
  <c r="J290" i="1"/>
  <c r="Q287" i="1"/>
  <c r="K287" i="1"/>
  <c r="I287" i="1"/>
  <c r="P286" i="1"/>
  <c r="O286" i="1"/>
  <c r="N286" i="1"/>
  <c r="M286" i="1"/>
  <c r="L286" i="1"/>
  <c r="S285" i="1"/>
  <c r="U285" i="1" s="1"/>
  <c r="P285" i="1"/>
  <c r="O285" i="1"/>
  <c r="N285" i="1"/>
  <c r="M285" i="1"/>
  <c r="T285" i="1" s="1"/>
  <c r="L285" i="1"/>
  <c r="S284" i="1"/>
  <c r="U284" i="1" s="1"/>
  <c r="P284" i="1"/>
  <c r="O284" i="1"/>
  <c r="N284" i="1"/>
  <c r="T284" i="1" s="1"/>
  <c r="M284" i="1"/>
  <c r="L284" i="1"/>
  <c r="T283" i="1"/>
  <c r="P283" i="1"/>
  <c r="O283" i="1"/>
  <c r="N283" i="1"/>
  <c r="M283" i="1"/>
  <c r="L283" i="1"/>
  <c r="P282" i="1"/>
  <c r="P287" i="1" s="1"/>
  <c r="O282" i="1"/>
  <c r="N282" i="1"/>
  <c r="M282" i="1"/>
  <c r="L282" i="1"/>
  <c r="J282" i="1"/>
  <c r="J287" i="1" s="1"/>
  <c r="P281" i="1"/>
  <c r="O281" i="1"/>
  <c r="S281" i="1" s="1"/>
  <c r="M281" i="1"/>
  <c r="M287" i="1" s="1"/>
  <c r="L281" i="1"/>
  <c r="Q278" i="1"/>
  <c r="O278" i="1"/>
  <c r="N278" i="1"/>
  <c r="L278" i="1"/>
  <c r="K278" i="1"/>
  <c r="J278" i="1"/>
  <c r="I278" i="1"/>
  <c r="U277" i="1"/>
  <c r="U278" i="1" s="1"/>
  <c r="P277" i="1"/>
  <c r="O277" i="1"/>
  <c r="S277" i="1" s="1"/>
  <c r="S278" i="1" s="1"/>
  <c r="M277" i="1"/>
  <c r="M278" i="1" s="1"/>
  <c r="L277" i="1"/>
  <c r="Q274" i="1"/>
  <c r="K274" i="1"/>
  <c r="J274" i="1"/>
  <c r="I274" i="1"/>
  <c r="U273" i="1"/>
  <c r="P273" i="1"/>
  <c r="O273" i="1"/>
  <c r="N273" i="1"/>
  <c r="M273" i="1"/>
  <c r="T273" i="1" s="1"/>
  <c r="L273" i="1"/>
  <c r="S273" i="1" s="1"/>
  <c r="S272" i="1"/>
  <c r="U272" i="1" s="1"/>
  <c r="P272" i="1"/>
  <c r="O272" i="1"/>
  <c r="M272" i="1"/>
  <c r="U271" i="1"/>
  <c r="P271" i="1"/>
  <c r="O271" i="1"/>
  <c r="N271" i="1"/>
  <c r="M271" i="1"/>
  <c r="T271" i="1" s="1"/>
  <c r="L271" i="1"/>
  <c r="S271" i="1" s="1"/>
  <c r="S270" i="1"/>
  <c r="U270" i="1" s="1"/>
  <c r="P270" i="1"/>
  <c r="O270" i="1"/>
  <c r="N270" i="1"/>
  <c r="M270" i="1"/>
  <c r="L270" i="1"/>
  <c r="S269" i="1"/>
  <c r="U269" i="1" s="1"/>
  <c r="P269" i="1"/>
  <c r="O269" i="1"/>
  <c r="N269" i="1"/>
  <c r="M269" i="1"/>
  <c r="L269" i="1"/>
  <c r="P268" i="1"/>
  <c r="O268" i="1"/>
  <c r="N268" i="1"/>
  <c r="T268" i="1" s="1"/>
  <c r="M268" i="1"/>
  <c r="L268" i="1"/>
  <c r="T267" i="1"/>
  <c r="P267" i="1"/>
  <c r="O267" i="1"/>
  <c r="N267" i="1"/>
  <c r="M267" i="1"/>
  <c r="L267" i="1"/>
  <c r="S267" i="1" s="1"/>
  <c r="U267" i="1" s="1"/>
  <c r="S266" i="1"/>
  <c r="U266" i="1" s="1"/>
  <c r="P266" i="1"/>
  <c r="O266" i="1"/>
  <c r="N266" i="1"/>
  <c r="M266" i="1"/>
  <c r="L266" i="1"/>
  <c r="R266" i="1" s="1"/>
  <c r="S265" i="1"/>
  <c r="U265" i="1" s="1"/>
  <c r="P265" i="1"/>
  <c r="O265" i="1"/>
  <c r="N265" i="1"/>
  <c r="M265" i="1"/>
  <c r="L265" i="1"/>
  <c r="P264" i="1"/>
  <c r="O264" i="1"/>
  <c r="N264" i="1"/>
  <c r="T264" i="1" s="1"/>
  <c r="M264" i="1"/>
  <c r="L264" i="1"/>
  <c r="T263" i="1"/>
  <c r="P263" i="1"/>
  <c r="O263" i="1"/>
  <c r="N263" i="1"/>
  <c r="M263" i="1"/>
  <c r="L263" i="1"/>
  <c r="S263" i="1" s="1"/>
  <c r="U263" i="1" s="1"/>
  <c r="S262" i="1"/>
  <c r="U262" i="1" s="1"/>
  <c r="P262" i="1"/>
  <c r="O262" i="1"/>
  <c r="N262" i="1"/>
  <c r="M262" i="1"/>
  <c r="L262" i="1"/>
  <c r="R262" i="1" s="1"/>
  <c r="S261" i="1"/>
  <c r="U261" i="1" s="1"/>
  <c r="P261" i="1"/>
  <c r="O261" i="1"/>
  <c r="N261" i="1"/>
  <c r="M261" i="1"/>
  <c r="L261" i="1"/>
  <c r="P260" i="1"/>
  <c r="O260" i="1"/>
  <c r="N260" i="1"/>
  <c r="T260" i="1" s="1"/>
  <c r="M260" i="1"/>
  <c r="L260" i="1"/>
  <c r="T259" i="1"/>
  <c r="P259" i="1"/>
  <c r="O259" i="1"/>
  <c r="O274" i="1" s="1"/>
  <c r="N259" i="1"/>
  <c r="N274" i="1" s="1"/>
  <c r="M259" i="1"/>
  <c r="L259" i="1"/>
  <c r="S259" i="1" s="1"/>
  <c r="U259" i="1" s="1"/>
  <c r="S258" i="1"/>
  <c r="P258" i="1"/>
  <c r="P274" i="1" s="1"/>
  <c r="O258" i="1"/>
  <c r="M258" i="1"/>
  <c r="T258" i="1" s="1"/>
  <c r="L258" i="1"/>
  <c r="L274" i="1" s="1"/>
  <c r="Q255" i="1"/>
  <c r="M255" i="1"/>
  <c r="K255" i="1"/>
  <c r="J255" i="1"/>
  <c r="I255" i="1"/>
  <c r="T254" i="1"/>
  <c r="P254" i="1"/>
  <c r="O254" i="1"/>
  <c r="S254" i="1" s="1"/>
  <c r="U254" i="1" s="1"/>
  <c r="N254" i="1"/>
  <c r="M254" i="1"/>
  <c r="L254" i="1"/>
  <c r="U253" i="1"/>
  <c r="P253" i="1"/>
  <c r="O253" i="1"/>
  <c r="S253" i="1" s="1"/>
  <c r="N253" i="1"/>
  <c r="T253" i="1" s="1"/>
  <c r="M253" i="1"/>
  <c r="L253" i="1"/>
  <c r="T252" i="1"/>
  <c r="P252" i="1"/>
  <c r="P255" i="1" s="1"/>
  <c r="O252" i="1"/>
  <c r="M252" i="1"/>
  <c r="L252" i="1"/>
  <c r="Q249" i="1"/>
  <c r="K249" i="1"/>
  <c r="I249" i="1"/>
  <c r="P248" i="1"/>
  <c r="O248" i="1"/>
  <c r="N248" i="1"/>
  <c r="M248" i="1"/>
  <c r="T248" i="1" s="1"/>
  <c r="L248" i="1"/>
  <c r="S248" i="1" s="1"/>
  <c r="U248" i="1" s="1"/>
  <c r="J248" i="1"/>
  <c r="P247" i="1"/>
  <c r="O247" i="1"/>
  <c r="N247" i="1"/>
  <c r="T247" i="1" s="1"/>
  <c r="M247" i="1"/>
  <c r="L247" i="1"/>
  <c r="J247" i="1"/>
  <c r="U246" i="1"/>
  <c r="S246" i="1"/>
  <c r="P246" i="1"/>
  <c r="O246" i="1"/>
  <c r="N246" i="1"/>
  <c r="M246" i="1"/>
  <c r="T246" i="1" s="1"/>
  <c r="L246" i="1"/>
  <c r="T245" i="1"/>
  <c r="P245" i="1"/>
  <c r="O245" i="1"/>
  <c r="M245" i="1"/>
  <c r="L245" i="1"/>
  <c r="S244" i="1"/>
  <c r="U244" i="1" s="1"/>
  <c r="P244" i="1"/>
  <c r="O244" i="1"/>
  <c r="N244" i="1"/>
  <c r="M244" i="1"/>
  <c r="R244" i="1" s="1"/>
  <c r="L244" i="1"/>
  <c r="J244" i="1"/>
  <c r="P243" i="1"/>
  <c r="O243" i="1"/>
  <c r="N243" i="1"/>
  <c r="M243" i="1"/>
  <c r="T243" i="1" s="1"/>
  <c r="L243" i="1"/>
  <c r="J243" i="1"/>
  <c r="S243" i="1" s="1"/>
  <c r="U243" i="1" s="1"/>
  <c r="S242" i="1"/>
  <c r="U242" i="1" s="1"/>
  <c r="P242" i="1"/>
  <c r="O242" i="1"/>
  <c r="N242" i="1"/>
  <c r="T242" i="1" s="1"/>
  <c r="M242" i="1"/>
  <c r="R242" i="1" s="1"/>
  <c r="L242" i="1"/>
  <c r="P241" i="1"/>
  <c r="P249" i="1" s="1"/>
  <c r="O241" i="1"/>
  <c r="M241" i="1"/>
  <c r="M249" i="1" s="1"/>
  <c r="L241" i="1"/>
  <c r="J241" i="1"/>
  <c r="S241" i="1" s="1"/>
  <c r="Q238" i="1"/>
  <c r="L238" i="1"/>
  <c r="K238" i="1"/>
  <c r="J238" i="1"/>
  <c r="I238" i="1"/>
  <c r="U237" i="1"/>
  <c r="S237" i="1"/>
  <c r="P237" i="1"/>
  <c r="O237" i="1"/>
  <c r="N237" i="1"/>
  <c r="M237" i="1"/>
  <c r="T237" i="1" s="1"/>
  <c r="S236" i="1"/>
  <c r="U236" i="1" s="1"/>
  <c r="P236" i="1"/>
  <c r="O236" i="1"/>
  <c r="N236" i="1"/>
  <c r="M236" i="1"/>
  <c r="U235" i="1"/>
  <c r="S235" i="1"/>
  <c r="P235" i="1"/>
  <c r="O235" i="1"/>
  <c r="N235" i="1"/>
  <c r="M235" i="1"/>
  <c r="T235" i="1" s="1"/>
  <c r="S234" i="1"/>
  <c r="U234" i="1" s="1"/>
  <c r="P234" i="1"/>
  <c r="O234" i="1"/>
  <c r="N234" i="1"/>
  <c r="M234" i="1"/>
  <c r="U233" i="1"/>
  <c r="S233" i="1"/>
  <c r="P233" i="1"/>
  <c r="O233" i="1"/>
  <c r="N233" i="1"/>
  <c r="M233" i="1"/>
  <c r="T233" i="1" s="1"/>
  <c r="S232" i="1"/>
  <c r="U232" i="1" s="1"/>
  <c r="P232" i="1"/>
  <c r="O232" i="1"/>
  <c r="N232" i="1"/>
  <c r="M232" i="1"/>
  <c r="U231" i="1"/>
  <c r="S231" i="1"/>
  <c r="P231" i="1"/>
  <c r="O231" i="1"/>
  <c r="N231" i="1"/>
  <c r="M231" i="1"/>
  <c r="T231" i="1" s="1"/>
  <c r="S230" i="1"/>
  <c r="U230" i="1" s="1"/>
  <c r="P230" i="1"/>
  <c r="O230" i="1"/>
  <c r="N230" i="1"/>
  <c r="M230" i="1"/>
  <c r="U229" i="1"/>
  <c r="S229" i="1"/>
  <c r="P229" i="1"/>
  <c r="O229" i="1"/>
  <c r="N229" i="1"/>
  <c r="M229" i="1"/>
  <c r="T229" i="1" s="1"/>
  <c r="S228" i="1"/>
  <c r="U228" i="1" s="1"/>
  <c r="P228" i="1"/>
  <c r="O228" i="1"/>
  <c r="N228" i="1"/>
  <c r="M228" i="1"/>
  <c r="U227" i="1"/>
  <c r="S227" i="1"/>
  <c r="P227" i="1"/>
  <c r="O227" i="1"/>
  <c r="N227" i="1"/>
  <c r="M227" i="1"/>
  <c r="T227" i="1" s="1"/>
  <c r="S226" i="1"/>
  <c r="U226" i="1" s="1"/>
  <c r="P226" i="1"/>
  <c r="O226" i="1"/>
  <c r="N226" i="1"/>
  <c r="M226" i="1"/>
  <c r="U225" i="1"/>
  <c r="S225" i="1"/>
  <c r="P225" i="1"/>
  <c r="O225" i="1"/>
  <c r="N225" i="1"/>
  <c r="M225" i="1"/>
  <c r="T225" i="1" s="1"/>
  <c r="S224" i="1"/>
  <c r="U224" i="1" s="1"/>
  <c r="P224" i="1"/>
  <c r="O224" i="1"/>
  <c r="N224" i="1"/>
  <c r="M224" i="1"/>
  <c r="U223" i="1"/>
  <c r="S223" i="1"/>
  <c r="P223" i="1"/>
  <c r="O223" i="1"/>
  <c r="N223" i="1"/>
  <c r="M223" i="1"/>
  <c r="T223" i="1" s="1"/>
  <c r="S222" i="1"/>
  <c r="U222" i="1" s="1"/>
  <c r="P222" i="1"/>
  <c r="O222" i="1"/>
  <c r="N222" i="1"/>
  <c r="M222" i="1"/>
  <c r="U221" i="1"/>
  <c r="S221" i="1"/>
  <c r="P221" i="1"/>
  <c r="O221" i="1"/>
  <c r="N221" i="1"/>
  <c r="M221" i="1"/>
  <c r="T221" i="1" s="1"/>
  <c r="S220" i="1"/>
  <c r="U220" i="1" s="1"/>
  <c r="P220" i="1"/>
  <c r="O220" i="1"/>
  <c r="N220" i="1"/>
  <c r="M220" i="1"/>
  <c r="U219" i="1"/>
  <c r="S219" i="1"/>
  <c r="P219" i="1"/>
  <c r="O219" i="1"/>
  <c r="N219" i="1"/>
  <c r="M219" i="1"/>
  <c r="T219" i="1" s="1"/>
  <c r="S218" i="1"/>
  <c r="U218" i="1" s="1"/>
  <c r="P218" i="1"/>
  <c r="O218" i="1"/>
  <c r="N218" i="1"/>
  <c r="M218" i="1"/>
  <c r="U217" i="1"/>
  <c r="S217" i="1"/>
  <c r="P217" i="1"/>
  <c r="O217" i="1"/>
  <c r="N217" i="1"/>
  <c r="M217" i="1"/>
  <c r="T217" i="1" s="1"/>
  <c r="S216" i="1"/>
  <c r="U216" i="1" s="1"/>
  <c r="P216" i="1"/>
  <c r="O216" i="1"/>
  <c r="N216" i="1"/>
  <c r="M216" i="1"/>
  <c r="U215" i="1"/>
  <c r="S215" i="1"/>
  <c r="P215" i="1"/>
  <c r="O215" i="1"/>
  <c r="N215" i="1"/>
  <c r="M215" i="1"/>
  <c r="T215" i="1" s="1"/>
  <c r="S214" i="1"/>
  <c r="U214" i="1" s="1"/>
  <c r="P214" i="1"/>
  <c r="O214" i="1"/>
  <c r="N214" i="1"/>
  <c r="M214" i="1"/>
  <c r="U213" i="1"/>
  <c r="S213" i="1"/>
  <c r="P213" i="1"/>
  <c r="O213" i="1"/>
  <c r="N213" i="1"/>
  <c r="M213" i="1"/>
  <c r="T213" i="1" s="1"/>
  <c r="S212" i="1"/>
  <c r="U212" i="1" s="1"/>
  <c r="P212" i="1"/>
  <c r="O212" i="1"/>
  <c r="N212" i="1"/>
  <c r="M212" i="1"/>
  <c r="U211" i="1"/>
  <c r="S211" i="1"/>
  <c r="P211" i="1"/>
  <c r="O211" i="1"/>
  <c r="N211" i="1"/>
  <c r="M211" i="1"/>
  <c r="T211" i="1" s="1"/>
  <c r="S210" i="1"/>
  <c r="U210" i="1" s="1"/>
  <c r="P210" i="1"/>
  <c r="O210" i="1"/>
  <c r="N210" i="1"/>
  <c r="M210" i="1"/>
  <c r="U209" i="1"/>
  <c r="S209" i="1"/>
  <c r="P209" i="1"/>
  <c r="O209" i="1"/>
  <c r="N209" i="1"/>
  <c r="M209" i="1"/>
  <c r="T209" i="1" s="1"/>
  <c r="S208" i="1"/>
  <c r="U208" i="1" s="1"/>
  <c r="P208" i="1"/>
  <c r="O208" i="1"/>
  <c r="N208" i="1"/>
  <c r="M208" i="1"/>
  <c r="U207" i="1"/>
  <c r="S207" i="1"/>
  <c r="P207" i="1"/>
  <c r="O207" i="1"/>
  <c r="N207" i="1"/>
  <c r="M207" i="1"/>
  <c r="T207" i="1" s="1"/>
  <c r="S206" i="1"/>
  <c r="U206" i="1" s="1"/>
  <c r="P206" i="1"/>
  <c r="O206" i="1"/>
  <c r="N206" i="1"/>
  <c r="M206" i="1"/>
  <c r="U205" i="1"/>
  <c r="S205" i="1"/>
  <c r="P205" i="1"/>
  <c r="O205" i="1"/>
  <c r="N205" i="1"/>
  <c r="M205" i="1"/>
  <c r="T205" i="1" s="1"/>
  <c r="S204" i="1"/>
  <c r="U204" i="1" s="1"/>
  <c r="P204" i="1"/>
  <c r="O204" i="1"/>
  <c r="N204" i="1"/>
  <c r="M204" i="1"/>
  <c r="U203" i="1"/>
  <c r="S203" i="1"/>
  <c r="P203" i="1"/>
  <c r="O203" i="1"/>
  <c r="N203" i="1"/>
  <c r="M203" i="1"/>
  <c r="T203" i="1" s="1"/>
  <c r="S202" i="1"/>
  <c r="U202" i="1" s="1"/>
  <c r="P202" i="1"/>
  <c r="O202" i="1"/>
  <c r="N202" i="1"/>
  <c r="M202" i="1"/>
  <c r="U201" i="1"/>
  <c r="S201" i="1"/>
  <c r="P201" i="1"/>
  <c r="O201" i="1"/>
  <c r="N201" i="1"/>
  <c r="M201" i="1"/>
  <c r="S200" i="1"/>
  <c r="U200" i="1" s="1"/>
  <c r="P200" i="1"/>
  <c r="O200" i="1"/>
  <c r="N200" i="1"/>
  <c r="M200" i="1"/>
  <c r="U199" i="1"/>
  <c r="S199" i="1"/>
  <c r="P199" i="1"/>
  <c r="O199" i="1"/>
  <c r="N199" i="1"/>
  <c r="M199" i="1"/>
  <c r="T199" i="1" s="1"/>
  <c r="S198" i="1"/>
  <c r="P198" i="1"/>
  <c r="P238" i="1" s="1"/>
  <c r="O198" i="1"/>
  <c r="O238" i="1" s="1"/>
  <c r="N198" i="1"/>
  <c r="M198" i="1"/>
  <c r="Q195" i="1"/>
  <c r="N195" i="1"/>
  <c r="K195" i="1"/>
  <c r="I195" i="1"/>
  <c r="P194" i="1"/>
  <c r="O194" i="1"/>
  <c r="N194" i="1"/>
  <c r="M194" i="1"/>
  <c r="M195" i="1" s="1"/>
  <c r="L194" i="1"/>
  <c r="J194" i="1"/>
  <c r="S194" i="1" s="1"/>
  <c r="P193" i="1"/>
  <c r="P195" i="1" s="1"/>
  <c r="O193" i="1"/>
  <c r="O195" i="1" s="1"/>
  <c r="M193" i="1"/>
  <c r="L193" i="1"/>
  <c r="L195" i="1" s="1"/>
  <c r="Q190" i="1"/>
  <c r="L190" i="1"/>
  <c r="K190" i="1"/>
  <c r="J190" i="1"/>
  <c r="I190" i="1"/>
  <c r="U189" i="1"/>
  <c r="P189" i="1"/>
  <c r="O189" i="1"/>
  <c r="N189" i="1"/>
  <c r="M189" i="1"/>
  <c r="T189" i="1" s="1"/>
  <c r="L189" i="1"/>
  <c r="S189" i="1" s="1"/>
  <c r="J189" i="1"/>
  <c r="T188" i="1"/>
  <c r="P188" i="1"/>
  <c r="O188" i="1"/>
  <c r="N188" i="1"/>
  <c r="M188" i="1"/>
  <c r="L188" i="1"/>
  <c r="J188" i="1"/>
  <c r="S187" i="1"/>
  <c r="U187" i="1" s="1"/>
  <c r="P187" i="1"/>
  <c r="P190" i="1" s="1"/>
  <c r="O187" i="1"/>
  <c r="N187" i="1"/>
  <c r="N190" i="1" s="1"/>
  <c r="M187" i="1"/>
  <c r="L187" i="1"/>
  <c r="P186" i="1"/>
  <c r="O186" i="1"/>
  <c r="M186" i="1"/>
  <c r="L186" i="1"/>
  <c r="S185" i="1"/>
  <c r="P185" i="1"/>
  <c r="O185" i="1"/>
  <c r="M185" i="1"/>
  <c r="M190" i="1" s="1"/>
  <c r="L185" i="1"/>
  <c r="R185" i="1" s="1"/>
  <c r="Q182" i="1"/>
  <c r="N182" i="1"/>
  <c r="K182" i="1"/>
  <c r="J182" i="1"/>
  <c r="I182" i="1"/>
  <c r="S181" i="1"/>
  <c r="S182" i="1" s="1"/>
  <c r="P181" i="1"/>
  <c r="P182" i="1" s="1"/>
  <c r="O181" i="1"/>
  <c r="O182" i="1" s="1"/>
  <c r="N181" i="1"/>
  <c r="M181" i="1"/>
  <c r="M182" i="1" s="1"/>
  <c r="L181" i="1"/>
  <c r="L182" i="1" s="1"/>
  <c r="Q178" i="1"/>
  <c r="P178" i="1"/>
  <c r="N178" i="1"/>
  <c r="L178" i="1"/>
  <c r="K178" i="1"/>
  <c r="J178" i="1"/>
  <c r="I178" i="1"/>
  <c r="U177" i="1"/>
  <c r="U178" i="1" s="1"/>
  <c r="S177" i="1"/>
  <c r="S178" i="1" s="1"/>
  <c r="P177" i="1"/>
  <c r="O177" i="1"/>
  <c r="O178" i="1" s="1"/>
  <c r="N177" i="1"/>
  <c r="M177" i="1"/>
  <c r="T177" i="1" s="1"/>
  <c r="T178" i="1" s="1"/>
  <c r="L177" i="1"/>
  <c r="T174" i="1"/>
  <c r="Q174" i="1"/>
  <c r="P174" i="1"/>
  <c r="N174" i="1"/>
  <c r="M174" i="1"/>
  <c r="L174" i="1"/>
  <c r="K174" i="1"/>
  <c r="J174" i="1"/>
  <c r="I174" i="1"/>
  <c r="T173" i="1"/>
  <c r="P173" i="1"/>
  <c r="O173" i="1"/>
  <c r="R173" i="1" s="1"/>
  <c r="R174" i="1" s="1"/>
  <c r="Q170" i="1"/>
  <c r="K170" i="1"/>
  <c r="J170" i="1"/>
  <c r="I170" i="1"/>
  <c r="S169" i="1"/>
  <c r="U169" i="1" s="1"/>
  <c r="P169" i="1"/>
  <c r="O169" i="1"/>
  <c r="N169" i="1"/>
  <c r="M169" i="1"/>
  <c r="R169" i="1" s="1"/>
  <c r="P168" i="1"/>
  <c r="O168" i="1"/>
  <c r="S168" i="1" s="1"/>
  <c r="U168" i="1" s="1"/>
  <c r="N168" i="1"/>
  <c r="M168" i="1"/>
  <c r="T168" i="1" s="1"/>
  <c r="S167" i="1"/>
  <c r="U167" i="1" s="1"/>
  <c r="P167" i="1"/>
  <c r="O167" i="1"/>
  <c r="N167" i="1"/>
  <c r="T167" i="1" s="1"/>
  <c r="M167" i="1"/>
  <c r="R167" i="1" s="1"/>
  <c r="T166" i="1"/>
  <c r="P166" i="1"/>
  <c r="O166" i="1"/>
  <c r="S166" i="1" s="1"/>
  <c r="U166" i="1" s="1"/>
  <c r="N166" i="1"/>
  <c r="M166" i="1"/>
  <c r="R166" i="1" s="1"/>
  <c r="L166" i="1"/>
  <c r="P165" i="1"/>
  <c r="P170" i="1" s="1"/>
  <c r="O165" i="1"/>
  <c r="O170" i="1" s="1"/>
  <c r="N165" i="1"/>
  <c r="T165" i="1" s="1"/>
  <c r="M165" i="1"/>
  <c r="L165" i="1"/>
  <c r="Q162" i="1"/>
  <c r="P162" i="1"/>
  <c r="M162" i="1"/>
  <c r="K162" i="1"/>
  <c r="J162" i="1"/>
  <c r="I162" i="1"/>
  <c r="S161" i="1"/>
  <c r="U161" i="1" s="1"/>
  <c r="P161" i="1"/>
  <c r="O161" i="1"/>
  <c r="N161" i="1"/>
  <c r="M161" i="1"/>
  <c r="L161" i="1"/>
  <c r="R161" i="1" s="1"/>
  <c r="S160" i="1"/>
  <c r="P160" i="1"/>
  <c r="O160" i="1"/>
  <c r="O162" i="1" s="1"/>
  <c r="N160" i="1"/>
  <c r="N162" i="1" s="1"/>
  <c r="M160" i="1"/>
  <c r="R160" i="1" s="1"/>
  <c r="L160" i="1"/>
  <c r="Q157" i="1"/>
  <c r="O157" i="1"/>
  <c r="L157" i="1"/>
  <c r="K157" i="1"/>
  <c r="J157" i="1"/>
  <c r="I157" i="1"/>
  <c r="P156" i="1"/>
  <c r="P157" i="1" s="1"/>
  <c r="O156" i="1"/>
  <c r="N156" i="1"/>
  <c r="N157" i="1" s="1"/>
  <c r="M156" i="1"/>
  <c r="M157" i="1" s="1"/>
  <c r="L156" i="1"/>
  <c r="Q153" i="1"/>
  <c r="M153" i="1"/>
  <c r="K153" i="1"/>
  <c r="J153" i="1"/>
  <c r="I153" i="1"/>
  <c r="T152" i="1"/>
  <c r="T153" i="1" s="1"/>
  <c r="P152" i="1"/>
  <c r="P153" i="1" s="1"/>
  <c r="O152" i="1"/>
  <c r="S152" i="1" s="1"/>
  <c r="N152" i="1"/>
  <c r="N153" i="1" s="1"/>
  <c r="M152" i="1"/>
  <c r="R152" i="1" s="1"/>
  <c r="R153" i="1" s="1"/>
  <c r="L152" i="1"/>
  <c r="L153" i="1" s="1"/>
  <c r="Q149" i="1"/>
  <c r="P149" i="1"/>
  <c r="N149" i="1"/>
  <c r="M149" i="1"/>
  <c r="L149" i="1"/>
  <c r="K149" i="1"/>
  <c r="J149" i="1"/>
  <c r="I149" i="1"/>
  <c r="T148" i="1"/>
  <c r="T149" i="1" s="1"/>
  <c r="P148" i="1"/>
  <c r="O148" i="1"/>
  <c r="O149" i="1" s="1"/>
  <c r="M148" i="1"/>
  <c r="L148" i="1"/>
  <c r="Q145" i="1"/>
  <c r="N145" i="1"/>
  <c r="L145" i="1"/>
  <c r="K145" i="1"/>
  <c r="J145" i="1"/>
  <c r="I145" i="1"/>
  <c r="U144" i="1"/>
  <c r="S144" i="1"/>
  <c r="R144" i="1"/>
  <c r="P144" i="1"/>
  <c r="T144" i="1" s="1"/>
  <c r="O144" i="1"/>
  <c r="T143" i="1"/>
  <c r="T145" i="1" s="1"/>
  <c r="S143" i="1"/>
  <c r="U143" i="1" s="1"/>
  <c r="P143" i="1"/>
  <c r="O143" i="1"/>
  <c r="U142" i="1"/>
  <c r="S142" i="1"/>
  <c r="S145" i="1" s="1"/>
  <c r="R142" i="1"/>
  <c r="P142" i="1"/>
  <c r="P145" i="1" s="1"/>
  <c r="O142" i="1"/>
  <c r="O145" i="1" s="1"/>
  <c r="N142" i="1"/>
  <c r="M142" i="1"/>
  <c r="T142" i="1" s="1"/>
  <c r="L142" i="1"/>
  <c r="Q139" i="1"/>
  <c r="P139" i="1"/>
  <c r="O139" i="1"/>
  <c r="K139" i="1"/>
  <c r="J139" i="1"/>
  <c r="I139" i="1"/>
  <c r="P138" i="1"/>
  <c r="O138" i="1"/>
  <c r="N138" i="1"/>
  <c r="N139" i="1" s="1"/>
  <c r="M138" i="1"/>
  <c r="L138" i="1"/>
  <c r="T137" i="1"/>
  <c r="P137" i="1"/>
  <c r="O137" i="1"/>
  <c r="M137" i="1"/>
  <c r="M139" i="1" s="1"/>
  <c r="L137" i="1"/>
  <c r="S137" i="1" s="1"/>
  <c r="Q134" i="1"/>
  <c r="M134" i="1"/>
  <c r="K134" i="1"/>
  <c r="J134" i="1"/>
  <c r="I134" i="1"/>
  <c r="P133" i="1"/>
  <c r="O133" i="1"/>
  <c r="N133" i="1"/>
  <c r="M133" i="1"/>
  <c r="L133" i="1"/>
  <c r="S133" i="1" s="1"/>
  <c r="U133" i="1" s="1"/>
  <c r="S132" i="1"/>
  <c r="U132" i="1" s="1"/>
  <c r="P132" i="1"/>
  <c r="O132" i="1"/>
  <c r="N132" i="1"/>
  <c r="T132" i="1" s="1"/>
  <c r="M132" i="1"/>
  <c r="R132" i="1" s="1"/>
  <c r="L132" i="1"/>
  <c r="P131" i="1"/>
  <c r="O131" i="1"/>
  <c r="N131" i="1"/>
  <c r="T131" i="1" s="1"/>
  <c r="M131" i="1"/>
  <c r="L131" i="1"/>
  <c r="R131" i="1" s="1"/>
  <c r="P130" i="1"/>
  <c r="P134" i="1" s="1"/>
  <c r="O130" i="1"/>
  <c r="O134" i="1" s="1"/>
  <c r="N130" i="1"/>
  <c r="M130" i="1"/>
  <c r="L130" i="1"/>
  <c r="S130" i="1" s="1"/>
  <c r="Q127" i="1"/>
  <c r="O127" i="1"/>
  <c r="K127" i="1"/>
  <c r="J127" i="1"/>
  <c r="I127" i="1"/>
  <c r="S126" i="1"/>
  <c r="U126" i="1" s="1"/>
  <c r="P126" i="1"/>
  <c r="O126" i="1"/>
  <c r="N126" i="1"/>
  <c r="N127" i="1" s="1"/>
  <c r="M126" i="1"/>
  <c r="R126" i="1" s="1"/>
  <c r="L126" i="1"/>
  <c r="S125" i="1"/>
  <c r="U125" i="1" s="1"/>
  <c r="U127" i="1" s="1"/>
  <c r="P125" i="1"/>
  <c r="P127" i="1" s="1"/>
  <c r="O125" i="1"/>
  <c r="M125" i="1"/>
  <c r="M127" i="1" s="1"/>
  <c r="L125" i="1"/>
  <c r="L127" i="1" s="1"/>
  <c r="Q122" i="1"/>
  <c r="P122" i="1"/>
  <c r="M122" i="1"/>
  <c r="K122" i="1"/>
  <c r="I122" i="1"/>
  <c r="P121" i="1"/>
  <c r="O121" i="1"/>
  <c r="N121" i="1"/>
  <c r="M121" i="1"/>
  <c r="T121" i="1" s="1"/>
  <c r="L121" i="1"/>
  <c r="U120" i="1"/>
  <c r="S120" i="1"/>
  <c r="P120" i="1"/>
  <c r="O120" i="1"/>
  <c r="N120" i="1"/>
  <c r="M120" i="1"/>
  <c r="T120" i="1" s="1"/>
  <c r="L120" i="1"/>
  <c r="T119" i="1"/>
  <c r="P119" i="1"/>
  <c r="O119" i="1"/>
  <c r="S119" i="1" s="1"/>
  <c r="U119" i="1" s="1"/>
  <c r="N119" i="1"/>
  <c r="M119" i="1"/>
  <c r="R119" i="1" s="1"/>
  <c r="L119" i="1"/>
  <c r="P118" i="1"/>
  <c r="O118" i="1"/>
  <c r="S118" i="1" s="1"/>
  <c r="U118" i="1" s="1"/>
  <c r="N118" i="1"/>
  <c r="T118" i="1" s="1"/>
  <c r="M118" i="1"/>
  <c r="L118" i="1"/>
  <c r="P117" i="1"/>
  <c r="O117" i="1"/>
  <c r="N117" i="1"/>
  <c r="M117" i="1"/>
  <c r="T117" i="1" s="1"/>
  <c r="L117" i="1"/>
  <c r="U116" i="1"/>
  <c r="S116" i="1"/>
  <c r="P116" i="1"/>
  <c r="O116" i="1"/>
  <c r="N116" i="1"/>
  <c r="N122" i="1" s="1"/>
  <c r="M116" i="1"/>
  <c r="T116" i="1" s="1"/>
  <c r="L116" i="1"/>
  <c r="T115" i="1"/>
  <c r="P115" i="1"/>
  <c r="O115" i="1"/>
  <c r="O122" i="1" s="1"/>
  <c r="M115" i="1"/>
  <c r="L115" i="1"/>
  <c r="L122" i="1" s="1"/>
  <c r="J115" i="1"/>
  <c r="J122" i="1" s="1"/>
  <c r="Q112" i="1"/>
  <c r="K112" i="1"/>
  <c r="I112" i="1"/>
  <c r="R111" i="1"/>
  <c r="P111" i="1"/>
  <c r="T111" i="1" s="1"/>
  <c r="O111" i="1"/>
  <c r="S111" i="1" s="1"/>
  <c r="U111" i="1" s="1"/>
  <c r="M111" i="1"/>
  <c r="P110" i="1"/>
  <c r="O110" i="1"/>
  <c r="N110" i="1"/>
  <c r="T110" i="1" s="1"/>
  <c r="M110" i="1"/>
  <c r="L110" i="1"/>
  <c r="J110" i="1"/>
  <c r="S110" i="1" s="1"/>
  <c r="U110" i="1" s="1"/>
  <c r="P109" i="1"/>
  <c r="P112" i="1" s="1"/>
  <c r="O109" i="1"/>
  <c r="N109" i="1"/>
  <c r="N112" i="1" s="1"/>
  <c r="M109" i="1"/>
  <c r="L109" i="1"/>
  <c r="S109" i="1" s="1"/>
  <c r="U109" i="1" s="1"/>
  <c r="U112" i="1" s="1"/>
  <c r="S108" i="1"/>
  <c r="U108" i="1" s="1"/>
  <c r="P108" i="1"/>
  <c r="O108" i="1"/>
  <c r="O112" i="1" s="1"/>
  <c r="M108" i="1"/>
  <c r="T108" i="1" s="1"/>
  <c r="L108" i="1"/>
  <c r="L112" i="1" s="1"/>
  <c r="J108" i="1"/>
  <c r="J112" i="1" s="1"/>
  <c r="T105" i="1"/>
  <c r="Q105" i="1"/>
  <c r="P105" i="1"/>
  <c r="N105" i="1"/>
  <c r="M105" i="1"/>
  <c r="K105" i="1"/>
  <c r="I105" i="1"/>
  <c r="T104" i="1"/>
  <c r="P104" i="1"/>
  <c r="O104" i="1"/>
  <c r="O105" i="1" s="1"/>
  <c r="M104" i="1"/>
  <c r="L104" i="1"/>
  <c r="L105" i="1" s="1"/>
  <c r="J104" i="1"/>
  <c r="Q101" i="1"/>
  <c r="O101" i="1"/>
  <c r="N101" i="1"/>
  <c r="K101" i="1"/>
  <c r="J101" i="1"/>
  <c r="I101" i="1"/>
  <c r="P100" i="1"/>
  <c r="P101" i="1" s="1"/>
  <c r="O100" i="1"/>
  <c r="N100" i="1"/>
  <c r="M100" i="1"/>
  <c r="M101" i="1" s="1"/>
  <c r="L100" i="1"/>
  <c r="L101" i="1" s="1"/>
  <c r="J100" i="1"/>
  <c r="S100" i="1" s="1"/>
  <c r="Q97" i="1"/>
  <c r="N97" i="1"/>
  <c r="K97" i="1"/>
  <c r="J97" i="1"/>
  <c r="I97" i="1"/>
  <c r="P96" i="1"/>
  <c r="O96" i="1"/>
  <c r="N96" i="1"/>
  <c r="M96" i="1"/>
  <c r="T96" i="1" s="1"/>
  <c r="L96" i="1"/>
  <c r="S96" i="1" s="1"/>
  <c r="U96" i="1" s="1"/>
  <c r="P95" i="1"/>
  <c r="O95" i="1"/>
  <c r="S95" i="1" s="1"/>
  <c r="U95" i="1" s="1"/>
  <c r="N95" i="1"/>
  <c r="M95" i="1"/>
  <c r="T95" i="1" s="1"/>
  <c r="L95" i="1"/>
  <c r="S94" i="1"/>
  <c r="U94" i="1" s="1"/>
  <c r="P94" i="1"/>
  <c r="O94" i="1"/>
  <c r="N94" i="1"/>
  <c r="T94" i="1" s="1"/>
  <c r="M94" i="1"/>
  <c r="L94" i="1"/>
  <c r="P93" i="1"/>
  <c r="O93" i="1"/>
  <c r="M93" i="1"/>
  <c r="L93" i="1"/>
  <c r="S93" i="1" s="1"/>
  <c r="U93" i="1" s="1"/>
  <c r="J93" i="1"/>
  <c r="P92" i="1"/>
  <c r="O92" i="1"/>
  <c r="N92" i="1"/>
  <c r="T92" i="1" s="1"/>
  <c r="M92" i="1"/>
  <c r="L92" i="1"/>
  <c r="R92" i="1" s="1"/>
  <c r="J92" i="1"/>
  <c r="S92" i="1" s="1"/>
  <c r="U92" i="1" s="1"/>
  <c r="U91" i="1"/>
  <c r="S91" i="1"/>
  <c r="P91" i="1"/>
  <c r="O91" i="1"/>
  <c r="N91" i="1"/>
  <c r="M91" i="1"/>
  <c r="T91" i="1" s="1"/>
  <c r="P90" i="1"/>
  <c r="O90" i="1"/>
  <c r="N90" i="1"/>
  <c r="M90" i="1"/>
  <c r="L90" i="1"/>
  <c r="S90" i="1" s="1"/>
  <c r="U90" i="1" s="1"/>
  <c r="J90" i="1"/>
  <c r="S89" i="1"/>
  <c r="U89" i="1" s="1"/>
  <c r="P89" i="1"/>
  <c r="O89" i="1"/>
  <c r="M89" i="1"/>
  <c r="T89" i="1" s="1"/>
  <c r="L89" i="1"/>
  <c r="R89" i="1" s="1"/>
  <c r="P88" i="1"/>
  <c r="P97" i="1" s="1"/>
  <c r="O88" i="1"/>
  <c r="N88" i="1"/>
  <c r="T88" i="1" s="1"/>
  <c r="M88" i="1"/>
  <c r="L88" i="1"/>
  <c r="R88" i="1" s="1"/>
  <c r="Q85" i="1"/>
  <c r="P85" i="1"/>
  <c r="N85" i="1"/>
  <c r="L85" i="1"/>
  <c r="K85" i="1"/>
  <c r="J85" i="1"/>
  <c r="I85" i="1"/>
  <c r="U84" i="1"/>
  <c r="S84" i="1"/>
  <c r="P84" i="1"/>
  <c r="O84" i="1"/>
  <c r="N84" i="1"/>
  <c r="M84" i="1"/>
  <c r="T84" i="1" s="1"/>
  <c r="L84" i="1"/>
  <c r="T83" i="1"/>
  <c r="T85" i="1" s="1"/>
  <c r="P83" i="1"/>
  <c r="O83" i="1"/>
  <c r="O85" i="1" s="1"/>
  <c r="M83" i="1"/>
  <c r="M85" i="1" s="1"/>
  <c r="L83" i="1"/>
  <c r="S83" i="1" s="1"/>
  <c r="J83" i="1"/>
  <c r="Q80" i="1"/>
  <c r="P80" i="1"/>
  <c r="K80" i="1"/>
  <c r="I80" i="1"/>
  <c r="P79" i="1"/>
  <c r="O79" i="1"/>
  <c r="O80" i="1" s="1"/>
  <c r="N79" i="1"/>
  <c r="M79" i="1"/>
  <c r="M80" i="1" s="1"/>
  <c r="L79" i="1"/>
  <c r="L80" i="1" s="1"/>
  <c r="J79" i="1"/>
  <c r="S79" i="1" s="1"/>
  <c r="U79" i="1" s="1"/>
  <c r="S78" i="1"/>
  <c r="U78" i="1" s="1"/>
  <c r="U80" i="1" s="1"/>
  <c r="P78" i="1"/>
  <c r="O78" i="1"/>
  <c r="N78" i="1"/>
  <c r="N80" i="1" s="1"/>
  <c r="M78" i="1"/>
  <c r="R78" i="1" s="1"/>
  <c r="L78" i="1"/>
  <c r="J78" i="1"/>
  <c r="Q75" i="1"/>
  <c r="P75" i="1"/>
  <c r="M75" i="1"/>
  <c r="K75" i="1"/>
  <c r="J75" i="1"/>
  <c r="I75" i="1"/>
  <c r="S74" i="1"/>
  <c r="U74" i="1" s="1"/>
  <c r="P74" i="1"/>
  <c r="O74" i="1"/>
  <c r="N74" i="1"/>
  <c r="M74" i="1"/>
  <c r="L74" i="1"/>
  <c r="R74" i="1" s="1"/>
  <c r="J74" i="1"/>
  <c r="P73" i="1"/>
  <c r="O73" i="1"/>
  <c r="O75" i="1" s="1"/>
  <c r="N73" i="1"/>
  <c r="N75" i="1" s="1"/>
  <c r="M73" i="1"/>
  <c r="L73" i="1"/>
  <c r="Q70" i="1"/>
  <c r="P70" i="1"/>
  <c r="M70" i="1"/>
  <c r="K70" i="1"/>
  <c r="J70" i="1"/>
  <c r="I70" i="1"/>
  <c r="S69" i="1"/>
  <c r="S70" i="1" s="1"/>
  <c r="P69" i="1"/>
  <c r="O69" i="1"/>
  <c r="O70" i="1" s="1"/>
  <c r="N69" i="1"/>
  <c r="N70" i="1" s="1"/>
  <c r="M69" i="1"/>
  <c r="L69" i="1"/>
  <c r="R69" i="1" s="1"/>
  <c r="R70" i="1" s="1"/>
  <c r="J69" i="1"/>
  <c r="Q66" i="1"/>
  <c r="K66" i="1"/>
  <c r="I66" i="1"/>
  <c r="P65" i="1"/>
  <c r="O65" i="1"/>
  <c r="S65" i="1" s="1"/>
  <c r="U65" i="1" s="1"/>
  <c r="N65" i="1"/>
  <c r="M65" i="1"/>
  <c r="T65" i="1" s="1"/>
  <c r="P64" i="1"/>
  <c r="T64" i="1" s="1"/>
  <c r="O64" i="1"/>
  <c r="N64" i="1"/>
  <c r="N66" i="1" s="1"/>
  <c r="M64" i="1"/>
  <c r="L64" i="1"/>
  <c r="R64" i="1" s="1"/>
  <c r="J64" i="1"/>
  <c r="T63" i="1"/>
  <c r="P63" i="1"/>
  <c r="O63" i="1"/>
  <c r="M63" i="1"/>
  <c r="L63" i="1"/>
  <c r="S63" i="1" s="1"/>
  <c r="U63" i="1" s="1"/>
  <c r="S62" i="1"/>
  <c r="U62" i="1" s="1"/>
  <c r="P62" i="1"/>
  <c r="O62" i="1"/>
  <c r="O66" i="1" s="1"/>
  <c r="M62" i="1"/>
  <c r="T62" i="1" s="1"/>
  <c r="L62" i="1"/>
  <c r="L66" i="1" s="1"/>
  <c r="Q59" i="1"/>
  <c r="P59" i="1"/>
  <c r="O59" i="1"/>
  <c r="N59" i="1"/>
  <c r="L59" i="1"/>
  <c r="K59" i="1"/>
  <c r="I59" i="1"/>
  <c r="P58" i="1"/>
  <c r="O58" i="1"/>
  <c r="M58" i="1"/>
  <c r="M59" i="1" s="1"/>
  <c r="L58" i="1"/>
  <c r="J58" i="1"/>
  <c r="J59" i="1" s="1"/>
  <c r="Q55" i="1"/>
  <c r="K55" i="1"/>
  <c r="J55" i="1"/>
  <c r="I55" i="1"/>
  <c r="P54" i="1"/>
  <c r="O54" i="1"/>
  <c r="N54" i="1"/>
  <c r="M54" i="1"/>
  <c r="T54" i="1" s="1"/>
  <c r="L54" i="1"/>
  <c r="S54" i="1" s="1"/>
  <c r="U54" i="1" s="1"/>
  <c r="J54" i="1"/>
  <c r="P53" i="1"/>
  <c r="P55" i="1" s="1"/>
  <c r="O53" i="1"/>
  <c r="O55" i="1" s="1"/>
  <c r="N53" i="1"/>
  <c r="N55" i="1" s="1"/>
  <c r="M53" i="1"/>
  <c r="L53" i="1"/>
  <c r="J53" i="1"/>
  <c r="Q50" i="1"/>
  <c r="O50" i="1"/>
  <c r="K50" i="1"/>
  <c r="J50" i="1"/>
  <c r="I50" i="1"/>
  <c r="P49" i="1"/>
  <c r="O49" i="1"/>
  <c r="S49" i="1" s="1"/>
  <c r="U49" i="1" s="1"/>
  <c r="N49" i="1"/>
  <c r="M49" i="1"/>
  <c r="T49" i="1" s="1"/>
  <c r="L49" i="1"/>
  <c r="S48" i="1"/>
  <c r="U48" i="1" s="1"/>
  <c r="P48" i="1"/>
  <c r="O48" i="1"/>
  <c r="N48" i="1"/>
  <c r="T48" i="1" s="1"/>
  <c r="M48" i="1"/>
  <c r="L48" i="1"/>
  <c r="R47" i="1"/>
  <c r="P47" i="1"/>
  <c r="O47" i="1"/>
  <c r="N47" i="1"/>
  <c r="M47" i="1"/>
  <c r="T47" i="1" s="1"/>
  <c r="L47" i="1"/>
  <c r="P46" i="1"/>
  <c r="O46" i="1"/>
  <c r="N46" i="1"/>
  <c r="M46" i="1"/>
  <c r="T46" i="1" s="1"/>
  <c r="L46" i="1"/>
  <c r="S46" i="1" s="1"/>
  <c r="U46" i="1" s="1"/>
  <c r="J46" i="1"/>
  <c r="P45" i="1"/>
  <c r="O45" i="1"/>
  <c r="N45" i="1"/>
  <c r="T45" i="1" s="1"/>
  <c r="M45" i="1"/>
  <c r="L45" i="1"/>
  <c r="J45" i="1"/>
  <c r="U44" i="1"/>
  <c r="S44" i="1"/>
  <c r="P44" i="1"/>
  <c r="O44" i="1"/>
  <c r="N44" i="1"/>
  <c r="M44" i="1"/>
  <c r="T44" i="1" s="1"/>
  <c r="L44" i="1"/>
  <c r="J44" i="1"/>
  <c r="P43" i="1"/>
  <c r="O43" i="1"/>
  <c r="N43" i="1"/>
  <c r="T43" i="1" s="1"/>
  <c r="M43" i="1"/>
  <c r="L43" i="1"/>
  <c r="J43" i="1"/>
  <c r="S43" i="1" s="1"/>
  <c r="U43" i="1" s="1"/>
  <c r="P42" i="1"/>
  <c r="O42" i="1"/>
  <c r="N42" i="1"/>
  <c r="M42" i="1"/>
  <c r="T42" i="1" s="1"/>
  <c r="L42" i="1"/>
  <c r="S42" i="1" s="1"/>
  <c r="U42" i="1" s="1"/>
  <c r="J42" i="1"/>
  <c r="P41" i="1"/>
  <c r="O41" i="1"/>
  <c r="N41" i="1"/>
  <c r="T41" i="1" s="1"/>
  <c r="M41" i="1"/>
  <c r="L41" i="1"/>
  <c r="J41" i="1"/>
  <c r="U40" i="1"/>
  <c r="S40" i="1"/>
  <c r="P40" i="1"/>
  <c r="O40" i="1"/>
  <c r="N40" i="1"/>
  <c r="M40" i="1"/>
  <c r="T40" i="1" s="1"/>
  <c r="L40" i="1"/>
  <c r="J40" i="1"/>
  <c r="P39" i="1"/>
  <c r="O39" i="1"/>
  <c r="N39" i="1"/>
  <c r="T39" i="1" s="1"/>
  <c r="M39" i="1"/>
  <c r="L39" i="1"/>
  <c r="R39" i="1" s="1"/>
  <c r="J39" i="1"/>
  <c r="S39" i="1" s="1"/>
  <c r="U39" i="1" s="1"/>
  <c r="S38" i="1"/>
  <c r="U38" i="1" s="1"/>
  <c r="P38" i="1"/>
  <c r="O38" i="1"/>
  <c r="N38" i="1"/>
  <c r="M38" i="1"/>
  <c r="T38" i="1" s="1"/>
  <c r="L38" i="1"/>
  <c r="R38" i="1" s="1"/>
  <c r="J38" i="1"/>
  <c r="P37" i="1"/>
  <c r="O37" i="1"/>
  <c r="N37" i="1"/>
  <c r="N50" i="1" s="1"/>
  <c r="M37" i="1"/>
  <c r="L37" i="1"/>
  <c r="L50" i="1" s="1"/>
  <c r="J37" i="1"/>
  <c r="S36" i="1"/>
  <c r="P36" i="1"/>
  <c r="O36" i="1"/>
  <c r="M36" i="1"/>
  <c r="R36" i="1" s="1"/>
  <c r="Q33" i="1"/>
  <c r="N33" i="1"/>
  <c r="L33" i="1"/>
  <c r="K33" i="1"/>
  <c r="J33" i="1"/>
  <c r="I33" i="1"/>
  <c r="S32" i="1"/>
  <c r="U32" i="1" s="1"/>
  <c r="U33" i="1" s="1"/>
  <c r="P32" i="1"/>
  <c r="P33" i="1" s="1"/>
  <c r="O32" i="1"/>
  <c r="O33" i="1" s="1"/>
  <c r="M32" i="1"/>
  <c r="M33" i="1" s="1"/>
  <c r="L32" i="1"/>
  <c r="R32" i="1" s="1"/>
  <c r="R33" i="1" s="1"/>
  <c r="J32" i="1"/>
  <c r="Q29" i="1"/>
  <c r="K29" i="1"/>
  <c r="J29" i="1"/>
  <c r="I29" i="1"/>
  <c r="P28" i="1"/>
  <c r="P29" i="1" s="1"/>
  <c r="O28" i="1"/>
  <c r="O29" i="1" s="1"/>
  <c r="N28" i="1"/>
  <c r="T28" i="1" s="1"/>
  <c r="T29" i="1" s="1"/>
  <c r="M28" i="1"/>
  <c r="M29" i="1" s="1"/>
  <c r="L28" i="1"/>
  <c r="S28" i="1" s="1"/>
  <c r="J28" i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K21" i="1"/>
  <c r="I21" i="1"/>
  <c r="P20" i="1"/>
  <c r="O20" i="1"/>
  <c r="N20" i="1"/>
  <c r="M20" i="1"/>
  <c r="T20" i="1" s="1"/>
  <c r="L20" i="1"/>
  <c r="J20" i="1"/>
  <c r="S20" i="1" s="1"/>
  <c r="U20" i="1" s="1"/>
  <c r="T19" i="1"/>
  <c r="P19" i="1"/>
  <c r="O19" i="1"/>
  <c r="N19" i="1"/>
  <c r="M19" i="1"/>
  <c r="R19" i="1" s="1"/>
  <c r="L19" i="1"/>
  <c r="J19" i="1"/>
  <c r="S19" i="1" s="1"/>
  <c r="U19" i="1" s="1"/>
  <c r="P18" i="1"/>
  <c r="O18" i="1"/>
  <c r="N18" i="1"/>
  <c r="M18" i="1"/>
  <c r="T18" i="1" s="1"/>
  <c r="L18" i="1"/>
  <c r="J18" i="1"/>
  <c r="S18" i="1" s="1"/>
  <c r="U18" i="1" s="1"/>
  <c r="T17" i="1"/>
  <c r="P17" i="1"/>
  <c r="O17" i="1"/>
  <c r="N17" i="1"/>
  <c r="N21" i="1" s="1"/>
  <c r="M17" i="1"/>
  <c r="R17" i="1" s="1"/>
  <c r="L17" i="1"/>
  <c r="J17" i="1"/>
  <c r="S17" i="1" s="1"/>
  <c r="U17" i="1" s="1"/>
  <c r="T16" i="1"/>
  <c r="T21" i="1" s="1"/>
  <c r="P16" i="1"/>
  <c r="P21" i="1" s="1"/>
  <c r="O16" i="1"/>
  <c r="O21" i="1" s="1"/>
  <c r="M16" i="1"/>
  <c r="L16" i="1"/>
  <c r="L21" i="1" s="1"/>
  <c r="J16" i="1"/>
  <c r="J21" i="1" s="1"/>
  <c r="T66" i="1" l="1"/>
  <c r="U100" i="1"/>
  <c r="U101" i="1" s="1"/>
  <c r="S101" i="1"/>
  <c r="U145" i="1"/>
  <c r="U152" i="1"/>
  <c r="U153" i="1" s="1"/>
  <c r="S153" i="1"/>
  <c r="R162" i="1"/>
  <c r="T122" i="1"/>
  <c r="S29" i="1"/>
  <c r="U28" i="1"/>
  <c r="U29" i="1" s="1"/>
  <c r="S85" i="1"/>
  <c r="U83" i="1"/>
  <c r="U85" i="1" s="1"/>
  <c r="T112" i="1"/>
  <c r="R18" i="1"/>
  <c r="R16" i="1"/>
  <c r="R21" i="1" s="1"/>
  <c r="R20" i="1"/>
  <c r="M21" i="1"/>
  <c r="L29" i="1"/>
  <c r="R42" i="1"/>
  <c r="R43" i="1"/>
  <c r="R46" i="1"/>
  <c r="R49" i="1"/>
  <c r="T53" i="1"/>
  <c r="T55" i="1" s="1"/>
  <c r="R54" i="1"/>
  <c r="T58" i="1"/>
  <c r="T59" i="1" s="1"/>
  <c r="R63" i="1"/>
  <c r="R65" i="1"/>
  <c r="P66" i="1"/>
  <c r="R79" i="1"/>
  <c r="R80" i="1" s="1"/>
  <c r="R91" i="1"/>
  <c r="R95" i="1"/>
  <c r="R96" i="1"/>
  <c r="R100" i="1"/>
  <c r="R101" i="1" s="1"/>
  <c r="T125" i="1"/>
  <c r="S134" i="1"/>
  <c r="T138" i="1"/>
  <c r="T139" i="1" s="1"/>
  <c r="R156" i="1"/>
  <c r="R157" i="1" s="1"/>
  <c r="S162" i="1"/>
  <c r="U160" i="1"/>
  <c r="U162" i="1" s="1"/>
  <c r="R168" i="1"/>
  <c r="U185" i="1"/>
  <c r="U194" i="1"/>
  <c r="U195" i="1" s="1"/>
  <c r="S195" i="1"/>
  <c r="R207" i="1"/>
  <c r="R223" i="1"/>
  <c r="U241" i="1"/>
  <c r="J249" i="1"/>
  <c r="T272" i="1"/>
  <c r="R272" i="1"/>
  <c r="T358" i="1"/>
  <c r="P374" i="1"/>
  <c r="S426" i="1"/>
  <c r="U426" i="1" s="1"/>
  <c r="R426" i="1"/>
  <c r="S434" i="1"/>
  <c r="U434" i="1" s="1"/>
  <c r="R434" i="1"/>
  <c r="S16" i="1"/>
  <c r="R28" i="1"/>
  <c r="R29" i="1" s="1"/>
  <c r="T32" i="1"/>
  <c r="T33" i="1" s="1"/>
  <c r="S33" i="1"/>
  <c r="T36" i="1"/>
  <c r="R37" i="1"/>
  <c r="R50" i="1" s="1"/>
  <c r="R62" i="1"/>
  <c r="U69" i="1"/>
  <c r="U70" i="1" s="1"/>
  <c r="L70" i="1"/>
  <c r="R73" i="1"/>
  <c r="R75" i="1" s="1"/>
  <c r="L75" i="1"/>
  <c r="J80" i="1"/>
  <c r="T78" i="1"/>
  <c r="T79" i="1"/>
  <c r="S88" i="1"/>
  <c r="T90" i="1"/>
  <c r="T97" i="1" s="1"/>
  <c r="R90" i="1"/>
  <c r="R97" i="1" s="1"/>
  <c r="J105" i="1"/>
  <c r="S104" i="1"/>
  <c r="R108" i="1"/>
  <c r="T109" i="1"/>
  <c r="R109" i="1"/>
  <c r="R110" i="1"/>
  <c r="S117" i="1"/>
  <c r="U117" i="1" s="1"/>
  <c r="R118" i="1"/>
  <c r="S121" i="1"/>
  <c r="U121" i="1" s="1"/>
  <c r="T126" i="1"/>
  <c r="R130" i="1"/>
  <c r="S131" i="1"/>
  <c r="U131" i="1" s="1"/>
  <c r="T133" i="1"/>
  <c r="R133" i="1"/>
  <c r="N134" i="1"/>
  <c r="U137" i="1"/>
  <c r="L139" i="1"/>
  <c r="R143" i="1"/>
  <c r="R145" i="1" s="1"/>
  <c r="T156" i="1"/>
  <c r="T157" i="1" s="1"/>
  <c r="T160" i="1"/>
  <c r="L162" i="1"/>
  <c r="L170" i="1"/>
  <c r="R165" i="1"/>
  <c r="R170" i="1" s="1"/>
  <c r="T169" i="1"/>
  <c r="T170" i="1" s="1"/>
  <c r="M170" i="1"/>
  <c r="M178" i="1"/>
  <c r="T181" i="1"/>
  <c r="T182" i="1" s="1"/>
  <c r="U181" i="1"/>
  <c r="U182" i="1" s="1"/>
  <c r="O190" i="1"/>
  <c r="T185" i="1"/>
  <c r="J195" i="1"/>
  <c r="S238" i="1"/>
  <c r="U198" i="1"/>
  <c r="U238" i="1" s="1"/>
  <c r="R203" i="1"/>
  <c r="R219" i="1"/>
  <c r="R235" i="1"/>
  <c r="S245" i="1"/>
  <c r="U245" i="1" s="1"/>
  <c r="U258" i="1"/>
  <c r="M274" i="1"/>
  <c r="S297" i="1"/>
  <c r="U294" i="1"/>
  <c r="S323" i="1"/>
  <c r="U317" i="1"/>
  <c r="U323" i="1" s="1"/>
  <c r="N29" i="1"/>
  <c r="P50" i="1"/>
  <c r="U36" i="1"/>
  <c r="S37" i="1"/>
  <c r="U37" i="1" s="1"/>
  <c r="R40" i="1"/>
  <c r="R41" i="1"/>
  <c r="R44" i="1"/>
  <c r="R45" i="1"/>
  <c r="M50" i="1"/>
  <c r="R53" i="1"/>
  <c r="R55" i="1" s="1"/>
  <c r="L55" i="1"/>
  <c r="M66" i="1"/>
  <c r="S66" i="1"/>
  <c r="S73" i="1"/>
  <c r="S80" i="1"/>
  <c r="R83" i="1"/>
  <c r="R84" i="1"/>
  <c r="L97" i="1"/>
  <c r="T100" i="1"/>
  <c r="T101" i="1" s="1"/>
  <c r="R104" i="1"/>
  <c r="R105" i="1" s="1"/>
  <c r="M112" i="1"/>
  <c r="S112" i="1"/>
  <c r="R115" i="1"/>
  <c r="R116" i="1"/>
  <c r="R117" i="1"/>
  <c r="R120" i="1"/>
  <c r="R121" i="1"/>
  <c r="S127" i="1"/>
  <c r="T130" i="1"/>
  <c r="T134" i="1" s="1"/>
  <c r="R138" i="1"/>
  <c r="S148" i="1"/>
  <c r="R148" i="1"/>
  <c r="R149" i="1" s="1"/>
  <c r="O153" i="1"/>
  <c r="S165" i="1"/>
  <c r="N170" i="1"/>
  <c r="S173" i="1"/>
  <c r="R177" i="1"/>
  <c r="R178" i="1" s="1"/>
  <c r="R194" i="1"/>
  <c r="R195" i="1" s="1"/>
  <c r="N238" i="1"/>
  <c r="R199" i="1"/>
  <c r="T201" i="1"/>
  <c r="R201" i="1"/>
  <c r="R215" i="1"/>
  <c r="R231" i="1"/>
  <c r="R248" i="1"/>
  <c r="N249" i="1"/>
  <c r="R254" i="1"/>
  <c r="L287" i="1"/>
  <c r="R282" i="1"/>
  <c r="S286" i="1"/>
  <c r="U286" i="1" s="1"/>
  <c r="R286" i="1"/>
  <c r="T37" i="1"/>
  <c r="S41" i="1"/>
  <c r="U41" i="1" s="1"/>
  <c r="S45" i="1"/>
  <c r="U45" i="1" s="1"/>
  <c r="S47" i="1"/>
  <c r="U47" i="1" s="1"/>
  <c r="R48" i="1"/>
  <c r="S53" i="1"/>
  <c r="M55" i="1"/>
  <c r="R58" i="1"/>
  <c r="R59" i="1" s="1"/>
  <c r="S58" i="1"/>
  <c r="J66" i="1"/>
  <c r="S64" i="1"/>
  <c r="U64" i="1" s="1"/>
  <c r="U66" i="1" s="1"/>
  <c r="T69" i="1"/>
  <c r="T70" i="1" s="1"/>
  <c r="T73" i="1"/>
  <c r="T75" i="1" s="1"/>
  <c r="T74" i="1"/>
  <c r="O97" i="1"/>
  <c r="R94" i="1"/>
  <c r="M97" i="1"/>
  <c r="S115" i="1"/>
  <c r="U130" i="1"/>
  <c r="U134" i="1" s="1"/>
  <c r="L134" i="1"/>
  <c r="R137" i="1"/>
  <c r="R139" i="1" s="1"/>
  <c r="S138" i="1"/>
  <c r="U138" i="1" s="1"/>
  <c r="M145" i="1"/>
  <c r="S156" i="1"/>
  <c r="T161" i="1"/>
  <c r="O174" i="1"/>
  <c r="R181" i="1"/>
  <c r="R182" i="1" s="1"/>
  <c r="T187" i="1"/>
  <c r="R187" i="1"/>
  <c r="R190" i="1" s="1"/>
  <c r="R188" i="1"/>
  <c r="S188" i="1"/>
  <c r="U188" i="1" s="1"/>
  <c r="R189" i="1"/>
  <c r="T194" i="1"/>
  <c r="T195" i="1" s="1"/>
  <c r="R211" i="1"/>
  <c r="R227" i="1"/>
  <c r="O255" i="1"/>
  <c r="R261" i="1"/>
  <c r="R265" i="1"/>
  <c r="R269" i="1"/>
  <c r="P278" i="1"/>
  <c r="T277" i="1"/>
  <c r="T278" i="1" s="1"/>
  <c r="U281" i="1"/>
  <c r="M302" i="1"/>
  <c r="T300" i="1"/>
  <c r="J314" i="1"/>
  <c r="S313" i="1"/>
  <c r="U313" i="1" s="1"/>
  <c r="R320" i="1"/>
  <c r="U330" i="1"/>
  <c r="O338" i="1"/>
  <c r="R125" i="1"/>
  <c r="R127" i="1" s="1"/>
  <c r="T198" i="1"/>
  <c r="R198" i="1"/>
  <c r="T202" i="1"/>
  <c r="R202" i="1"/>
  <c r="T206" i="1"/>
  <c r="R206" i="1"/>
  <c r="T210" i="1"/>
  <c r="R210" i="1"/>
  <c r="T214" i="1"/>
  <c r="R214" i="1"/>
  <c r="T218" i="1"/>
  <c r="R218" i="1"/>
  <c r="T222" i="1"/>
  <c r="R222" i="1"/>
  <c r="T226" i="1"/>
  <c r="R226" i="1"/>
  <c r="T230" i="1"/>
  <c r="R230" i="1"/>
  <c r="T234" i="1"/>
  <c r="R234" i="1"/>
  <c r="M238" i="1"/>
  <c r="R241" i="1"/>
  <c r="T244" i="1"/>
  <c r="R253" i="1"/>
  <c r="N255" i="1"/>
  <c r="T261" i="1"/>
  <c r="T274" i="1" s="1"/>
  <c r="T265" i="1"/>
  <c r="T269" i="1"/>
  <c r="R277" i="1"/>
  <c r="R278" i="1" s="1"/>
  <c r="R281" i="1"/>
  <c r="T282" i="1"/>
  <c r="T286" i="1"/>
  <c r="M291" i="1"/>
  <c r="T290" i="1"/>
  <c r="T291" i="1" s="1"/>
  <c r="R290" i="1"/>
  <c r="R291" i="1" s="1"/>
  <c r="S295" i="1"/>
  <c r="U295" i="1" s="1"/>
  <c r="O314" i="1"/>
  <c r="T323" i="1"/>
  <c r="R321" i="1"/>
  <c r="M338" i="1"/>
  <c r="T330" i="1"/>
  <c r="T338" i="1" s="1"/>
  <c r="R335" i="1"/>
  <c r="M374" i="1"/>
  <c r="R360" i="1"/>
  <c r="R364" i="1"/>
  <c r="R368" i="1"/>
  <c r="S388" i="1"/>
  <c r="U388" i="1" s="1"/>
  <c r="R388" i="1"/>
  <c r="R205" i="1"/>
  <c r="R209" i="1"/>
  <c r="R213" i="1"/>
  <c r="R217" i="1"/>
  <c r="R221" i="1"/>
  <c r="R225" i="1"/>
  <c r="R229" i="1"/>
  <c r="R233" i="1"/>
  <c r="R237" i="1"/>
  <c r="T241" i="1"/>
  <c r="T249" i="1" s="1"/>
  <c r="R243" i="1"/>
  <c r="R245" i="1"/>
  <c r="R246" i="1"/>
  <c r="R247" i="1"/>
  <c r="L249" i="1"/>
  <c r="L255" i="1"/>
  <c r="S252" i="1"/>
  <c r="R252" i="1"/>
  <c r="R255" i="1" s="1"/>
  <c r="R260" i="1"/>
  <c r="R264" i="1"/>
  <c r="R268" i="1"/>
  <c r="R271" i="1"/>
  <c r="R273" i="1"/>
  <c r="T281" i="1"/>
  <c r="N287" i="1"/>
  <c r="R285" i="1"/>
  <c r="U290" i="1"/>
  <c r="U291" i="1" s="1"/>
  <c r="S291" i="1"/>
  <c r="U314" i="1"/>
  <c r="R313" i="1"/>
  <c r="R318" i="1"/>
  <c r="R322" i="1"/>
  <c r="M323" i="1"/>
  <c r="R378" i="1"/>
  <c r="T200" i="1"/>
  <c r="R200" i="1"/>
  <c r="T204" i="1"/>
  <c r="R204" i="1"/>
  <c r="T208" i="1"/>
  <c r="R208" i="1"/>
  <c r="T212" i="1"/>
  <c r="R212" i="1"/>
  <c r="T216" i="1"/>
  <c r="R216" i="1"/>
  <c r="T220" i="1"/>
  <c r="R220" i="1"/>
  <c r="T224" i="1"/>
  <c r="R224" i="1"/>
  <c r="T228" i="1"/>
  <c r="R228" i="1"/>
  <c r="T232" i="1"/>
  <c r="R232" i="1"/>
  <c r="T236" i="1"/>
  <c r="R236" i="1"/>
  <c r="O249" i="1"/>
  <c r="S247" i="1"/>
  <c r="U247" i="1" s="1"/>
  <c r="T255" i="1"/>
  <c r="R258" i="1"/>
  <c r="R259" i="1"/>
  <c r="S260" i="1"/>
  <c r="U260" i="1" s="1"/>
  <c r="T262" i="1"/>
  <c r="R263" i="1"/>
  <c r="S264" i="1"/>
  <c r="U264" i="1" s="1"/>
  <c r="T266" i="1"/>
  <c r="R267" i="1"/>
  <c r="S268" i="1"/>
  <c r="U268" i="1" s="1"/>
  <c r="T270" i="1"/>
  <c r="R270" i="1"/>
  <c r="O287" i="1"/>
  <c r="S283" i="1"/>
  <c r="U283" i="1" s="1"/>
  <c r="R283" i="1"/>
  <c r="R284" i="1"/>
  <c r="P297" i="1"/>
  <c r="R300" i="1"/>
  <c r="R302" i="1" s="1"/>
  <c r="U300" i="1"/>
  <c r="U302" i="1" s="1"/>
  <c r="S302" i="1"/>
  <c r="R305" i="1"/>
  <c r="R308" i="1" s="1"/>
  <c r="R312" i="1"/>
  <c r="S314" i="1"/>
  <c r="R319" i="1"/>
  <c r="U341" i="1"/>
  <c r="R344" i="1"/>
  <c r="R362" i="1"/>
  <c r="R366" i="1"/>
  <c r="R370" i="1"/>
  <c r="U377" i="1"/>
  <c r="R412" i="1"/>
  <c r="S282" i="1"/>
  <c r="U282" i="1" s="1"/>
  <c r="R296" i="1"/>
  <c r="T301" i="1"/>
  <c r="S305" i="1"/>
  <c r="R326" i="1"/>
  <c r="R327" i="1" s="1"/>
  <c r="S326" i="1"/>
  <c r="S333" i="1"/>
  <c r="U333" i="1" s="1"/>
  <c r="R333" i="1"/>
  <c r="R334" i="1"/>
  <c r="S337" i="1"/>
  <c r="U337" i="1" s="1"/>
  <c r="R337" i="1"/>
  <c r="T343" i="1"/>
  <c r="R343" i="1"/>
  <c r="T355" i="1"/>
  <c r="R355" i="1"/>
  <c r="T357" i="1"/>
  <c r="R357" i="1"/>
  <c r="T359" i="1"/>
  <c r="R359" i="1"/>
  <c r="N473" i="1"/>
  <c r="R384" i="1"/>
  <c r="R386" i="1"/>
  <c r="R395" i="1"/>
  <c r="R408" i="1"/>
  <c r="R424" i="1"/>
  <c r="R295" i="1"/>
  <c r="R297" i="1" s="1"/>
  <c r="L302" i="1"/>
  <c r="R311" i="1"/>
  <c r="R314" i="1" s="1"/>
  <c r="T326" i="1"/>
  <c r="T327" i="1" s="1"/>
  <c r="L338" i="1"/>
  <c r="O374" i="1"/>
  <c r="R342" i="1"/>
  <c r="R374" i="1" s="1"/>
  <c r="N374" i="1"/>
  <c r="S345" i="1"/>
  <c r="U345" i="1" s="1"/>
  <c r="R345" i="1"/>
  <c r="R346" i="1"/>
  <c r="R347" i="1"/>
  <c r="R348" i="1"/>
  <c r="R349" i="1"/>
  <c r="R350" i="1"/>
  <c r="R351" i="1"/>
  <c r="R352" i="1"/>
  <c r="R353" i="1"/>
  <c r="R354" i="1"/>
  <c r="S362" i="1"/>
  <c r="U362" i="1" s="1"/>
  <c r="S364" i="1"/>
  <c r="U364" i="1" s="1"/>
  <c r="S371" i="1"/>
  <c r="U371" i="1" s="1"/>
  <c r="R371" i="1"/>
  <c r="R373" i="1"/>
  <c r="L374" i="1"/>
  <c r="M473" i="1"/>
  <c r="T377" i="1"/>
  <c r="R380" i="1"/>
  <c r="R382" i="1"/>
  <c r="R399" i="1"/>
  <c r="R404" i="1"/>
  <c r="R420" i="1"/>
  <c r="S430" i="1"/>
  <c r="U430" i="1" s="1"/>
  <c r="R430" i="1"/>
  <c r="R317" i="1"/>
  <c r="R323" i="1" s="1"/>
  <c r="R332" i="1"/>
  <c r="R338" i="1" s="1"/>
  <c r="R336" i="1"/>
  <c r="T342" i="1"/>
  <c r="T374" i="1" s="1"/>
  <c r="S356" i="1"/>
  <c r="U356" i="1" s="1"/>
  <c r="S358" i="1"/>
  <c r="U358" i="1" s="1"/>
  <c r="T372" i="1"/>
  <c r="R372" i="1"/>
  <c r="O473" i="1"/>
  <c r="R379" i="1"/>
  <c r="R381" i="1"/>
  <c r="R383" i="1"/>
  <c r="R387" i="1"/>
  <c r="R416" i="1"/>
  <c r="S347" i="1"/>
  <c r="U347" i="1" s="1"/>
  <c r="P473" i="1"/>
  <c r="T386" i="1"/>
  <c r="T391" i="1"/>
  <c r="T395" i="1"/>
  <c r="T399" i="1"/>
  <c r="S402" i="1"/>
  <c r="U402" i="1" s="1"/>
  <c r="R402" i="1"/>
  <c r="R403" i="1"/>
  <c r="S406" i="1"/>
  <c r="U406" i="1" s="1"/>
  <c r="R406" i="1"/>
  <c r="R407" i="1"/>
  <c r="S410" i="1"/>
  <c r="U410" i="1" s="1"/>
  <c r="R410" i="1"/>
  <c r="R411" i="1"/>
  <c r="S414" i="1"/>
  <c r="U414" i="1" s="1"/>
  <c r="R414" i="1"/>
  <c r="R415" i="1"/>
  <c r="S418" i="1"/>
  <c r="U418" i="1" s="1"/>
  <c r="R418" i="1"/>
  <c r="R419" i="1"/>
  <c r="S422" i="1"/>
  <c r="U422" i="1" s="1"/>
  <c r="R422" i="1"/>
  <c r="R423" i="1"/>
  <c r="L473" i="1"/>
  <c r="R377" i="1"/>
  <c r="R390" i="1"/>
  <c r="S393" i="1"/>
  <c r="U393" i="1" s="1"/>
  <c r="R394" i="1"/>
  <c r="S397" i="1"/>
  <c r="U397" i="1" s="1"/>
  <c r="R398" i="1"/>
  <c r="S401" i="1"/>
  <c r="U401" i="1" s="1"/>
  <c r="R437" i="1"/>
  <c r="R441" i="1"/>
  <c r="R445" i="1"/>
  <c r="R449" i="1"/>
  <c r="R453" i="1"/>
  <c r="R457" i="1"/>
  <c r="R461" i="1"/>
  <c r="R465" i="1"/>
  <c r="R469" i="1"/>
  <c r="T392" i="1"/>
  <c r="R392" i="1"/>
  <c r="T396" i="1"/>
  <c r="R396" i="1"/>
  <c r="T400" i="1"/>
  <c r="R400" i="1"/>
  <c r="R401" i="1"/>
  <c r="R405" i="1"/>
  <c r="R409" i="1"/>
  <c r="R413" i="1"/>
  <c r="R417" i="1"/>
  <c r="R421" i="1"/>
  <c r="R425" i="1"/>
  <c r="R429" i="1"/>
  <c r="R433" i="1"/>
  <c r="R438" i="1"/>
  <c r="R442" i="1"/>
  <c r="R446" i="1"/>
  <c r="R450" i="1"/>
  <c r="R454" i="1"/>
  <c r="R458" i="1"/>
  <c r="R462" i="1"/>
  <c r="R466" i="1"/>
  <c r="R470" i="1"/>
  <c r="T428" i="1"/>
  <c r="T432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U326" i="1" l="1"/>
  <c r="U327" i="1" s="1"/>
  <c r="S327" i="1"/>
  <c r="S473" i="1"/>
  <c r="T287" i="1"/>
  <c r="T238" i="1"/>
  <c r="U338" i="1"/>
  <c r="S287" i="1"/>
  <c r="U115" i="1"/>
  <c r="U122" i="1" s="1"/>
  <c r="S122" i="1"/>
  <c r="S55" i="1"/>
  <c r="U53" i="1"/>
  <c r="U55" i="1" s="1"/>
  <c r="S149" i="1"/>
  <c r="U148" i="1"/>
  <c r="U149" i="1" s="1"/>
  <c r="R122" i="1"/>
  <c r="U50" i="1"/>
  <c r="U274" i="1"/>
  <c r="R134" i="1"/>
  <c r="R112" i="1"/>
  <c r="S190" i="1"/>
  <c r="U374" i="1"/>
  <c r="T302" i="1"/>
  <c r="S59" i="1"/>
  <c r="U58" i="1"/>
  <c r="U59" i="1" s="1"/>
  <c r="S170" i="1"/>
  <c r="U165" i="1"/>
  <c r="U170" i="1" s="1"/>
  <c r="S75" i="1"/>
  <c r="U73" i="1"/>
  <c r="U75" i="1" s="1"/>
  <c r="U297" i="1"/>
  <c r="S274" i="1"/>
  <c r="T190" i="1"/>
  <c r="S105" i="1"/>
  <c r="U104" i="1"/>
  <c r="U105" i="1" s="1"/>
  <c r="S97" i="1"/>
  <c r="U88" i="1"/>
  <c r="U97" i="1" s="1"/>
  <c r="R66" i="1"/>
  <c r="U249" i="1"/>
  <c r="S139" i="1"/>
  <c r="S374" i="1"/>
  <c r="R274" i="1"/>
  <c r="S157" i="1"/>
  <c r="U156" i="1"/>
  <c r="U157" i="1" s="1"/>
  <c r="S249" i="1"/>
  <c r="S50" i="1"/>
  <c r="T473" i="1"/>
  <c r="U305" i="1"/>
  <c r="U308" i="1" s="1"/>
  <c r="S308" i="1"/>
  <c r="R473" i="1"/>
  <c r="U473" i="1"/>
  <c r="S255" i="1"/>
  <c r="U252" i="1"/>
  <c r="U255" i="1" s="1"/>
  <c r="R287" i="1"/>
  <c r="R249" i="1"/>
  <c r="R238" i="1"/>
  <c r="S338" i="1"/>
  <c r="U287" i="1"/>
  <c r="S174" i="1"/>
  <c r="U173" i="1"/>
  <c r="U174" i="1" s="1"/>
  <c r="R85" i="1"/>
  <c r="T162" i="1"/>
  <c r="U139" i="1"/>
  <c r="T80" i="1"/>
  <c r="T50" i="1"/>
  <c r="U16" i="1"/>
  <c r="U21" i="1" s="1"/>
  <c r="S21" i="1"/>
  <c r="U190" i="1"/>
  <c r="T127" i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85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<sst xmlns="http://schemas.openxmlformats.org/spreadsheetml/2006/main" count="1679" uniqueCount="530">
  <si>
    <t xml:space="preserve">PROGRAMA DE MEDICAMENTOS ESENCIALES </t>
  </si>
  <si>
    <t>CENTRAL DE APOYO LOGÍSTICO</t>
  </si>
  <si>
    <t>PROMESE CAL</t>
  </si>
  <si>
    <t>PAGO SUELDOS NOVIEMBRE 2023: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</si>
  <si>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</si>
  <si>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</si>
  <si>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</si>
  <si>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</si>
  <si>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</si>
  <si>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</si>
  <si>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</si>
  <si>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</si>
  <si>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</si>
  <si>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</si>
  <si>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</si>
  <si>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</si>
  <si>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</si>
  <si>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</si>
  <si>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</si>
  <si>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</si>
  <si>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</si>
  <si>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</si>
  <si>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</si>
  <si>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</si>
  <si>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</si>
  <si>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</si>
  <si>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</si>
  <si>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</si>
  <si>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</si>
  <si>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</si>
  <si>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</si>
  <si>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</si>
  <si>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</si>
  <si>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</si>
  <si>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</si>
  <si>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</si>
  <si>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</si>
  <si>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</si>
  <si>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</si>
  <si>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</si>
  <si>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</si>
  <si>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</si>
  <si>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</si>
  <si>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</si>
  <si>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</si>
  <si>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</si>
  <si>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</si>
  <si>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</si>
  <si>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</si>
  <si>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GRISELDA ARACELYS PEGUERO PALACIOS</t>
  </si>
  <si>
    <t>ANALISTA DE PROGRAMAS SOCIALES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</si>
  <si>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</si>
  <si>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</si>
  <si>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</si>
  <si>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</si>
  <si>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</si>
  <si>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</si>
  <si>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</si>
  <si>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</si>
  <si>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</si>
  <si>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</si>
  <si>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</si>
  <si>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</si>
  <si>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</si>
  <si>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</si>
  <si>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</si>
  <si>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</si>
  <si>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</si>
  <si>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JOSE DANIEL JIMENEZ MAGDALENO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</si>
  <si>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</si>
  <si>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</si>
  <si>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</si>
  <si>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</si>
  <si>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</si>
  <si>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</si>
  <si>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</si>
  <si>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</si>
  <si>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</si>
  <si>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</si>
  <si>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</si>
  <si>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</si>
  <si>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</si>
  <si>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</si>
  <si>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</si>
  <si>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</si>
  <si>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</si>
  <si>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</si>
  <si>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</si>
  <si>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</si>
  <si>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</si>
  <si>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</si>
  <si>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</si>
  <si>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</si>
  <si>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</si>
  <si>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</si>
  <si>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</si>
  <si>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</si>
  <si>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</si>
  <si>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</si>
  <si>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</si>
  <si>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</si>
  <si>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</si>
  <si>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</si>
  <si>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</si>
  <si>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</si>
  <si>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</si>
  <si>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</si>
  <si>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</si>
  <si>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</si>
  <si>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</si>
  <si>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</si>
  <si>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</si>
  <si>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</si>
  <si>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</si>
  <si>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ALONZO BRAND AQUINO</t>
  </si>
  <si>
    <t xml:space="preserve">SOPORTE DE MESA DE AYUDA </t>
  </si>
  <si>
    <t>GLENNYS JOSEL HERRERA LARA</t>
  </si>
  <si>
    <t>ELIO ANIBAL VALDEZ</t>
  </si>
  <si>
    <t>RELACIONADOR PUBLICO</t>
  </si>
  <si>
    <t>DARIO VLADIMIR CALVO ROSARIO</t>
  </si>
  <si>
    <t>FOTOGRAFO</t>
  </si>
  <si>
    <t>ANNY LEIBY VILLEGAS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</si>
  <si>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</si>
  <si>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</si>
  <si>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</si>
  <si>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</si>
  <si>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</si>
  <si>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</si>
  <si>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</si>
  <si>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</si>
  <si>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</si>
  <si>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</si>
  <si>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</si>
  <si>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</si>
  <si>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</si>
  <si>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</si>
  <si>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</si>
  <si>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</si>
  <si>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</si>
  <si>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</si>
  <si>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</si>
  <si>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</si>
  <si>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</si>
  <si>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</si>
  <si>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</si>
  <si>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</si>
  <si>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</si>
  <si>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</si>
  <si>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</t>
    </r>
    <r>
      <rPr>
        <b/>
        <sz val="7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</si>
  <si>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</si>
  <si>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</si>
  <si>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</si>
  <si>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ESTEBAN JIMENEZ RODRIGUEZ</t>
  </si>
  <si>
    <t xml:space="preserve">CONTADOR 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</si>
  <si>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</si>
  <si>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</si>
  <si>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</si>
  <si>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</si>
  <si>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</si>
  <si>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</si>
  <si>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</si>
  <si>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</si>
  <si>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</si>
  <si>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</si>
  <si>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BRAULIO GILBERTO DE LOS SANTOS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</si>
  <si>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</si>
  <si>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</si>
  <si>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</si>
  <si>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</si>
  <si>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</si>
  <si>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</si>
  <si>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</si>
  <si>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</si>
  <si>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</si>
  <si>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</si>
  <si>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</si>
  <si>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</si>
  <si>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</si>
  <si>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</si>
  <si>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</si>
  <si>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</si>
  <si>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</si>
  <si>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</si>
  <si>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</si>
  <si>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</si>
  <si>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</si>
  <si>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</si>
  <si>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</si>
  <si>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</si>
  <si>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</si>
  <si>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</si>
  <si>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</si>
  <si>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</si>
  <si>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</si>
  <si>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</si>
  <si>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</si>
  <si>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</si>
  <si>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</si>
  <si>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</si>
  <si>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</si>
  <si>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</si>
  <si>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</si>
  <si>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>SECCIÓN DE CUENTAS POR COBRAR</t>
  </si>
  <si>
    <t>ANDREINA FRIAS DE LOS SANTOS</t>
  </si>
  <si>
    <t>SECCION DE CUENTAS POR COBRAR</t>
  </si>
  <si>
    <t>CONTADOR (A) I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</si>
  <si>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</si>
  <si>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</si>
  <si>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</si>
  <si>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</si>
  <si>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</si>
  <si>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</si>
  <si>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</si>
  <si>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RANDEE JOSE ESPINAL MADRIGAL </t>
  </si>
  <si>
    <t>BERKYS JUANA JACQUELINE NERYS GUERRERO</t>
  </si>
  <si>
    <t xml:space="preserve">DIVISION DE ADQUISICIONES INTERNACIONALES </t>
  </si>
  <si>
    <t xml:space="preserve">CARLA CRISTINA MENA FLORENTINO </t>
  </si>
  <si>
    <t xml:space="preserve">ELIZABETH GERARDO DISLA 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</si>
  <si>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</si>
  <si>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</si>
  <si>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</si>
  <si>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</si>
  <si>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</si>
  <si>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</si>
  <si>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CARIDAD RODRIGUEZ RAMIREZ</t>
  </si>
  <si>
    <t>FRANKLIN MENDEZ</t>
  </si>
  <si>
    <t>JEFRY GERMOSEN</t>
  </si>
  <si>
    <t>LUIS CARLOS CEBRERA RAMIREZ</t>
  </si>
  <si>
    <t>FELIX ALBERTO FRANCISCO SANTOS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</si>
  <si>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</si>
  <si>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</si>
  <si>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</si>
  <si>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</si>
  <si>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</si>
  <si>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</si>
  <si>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</si>
  <si>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</si>
  <si>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</si>
  <si>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</si>
  <si>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</si>
  <si>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</si>
  <si>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</si>
  <si>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</si>
  <si>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</si>
  <si>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</si>
  <si>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</si>
  <si>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</si>
  <si>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</si>
  <si>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</si>
  <si>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</si>
  <si>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</si>
  <si>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</si>
  <si>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</si>
  <si>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</si>
  <si>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</si>
  <si>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</si>
  <si>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</si>
  <si>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</si>
  <si>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</si>
  <si>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</si>
  <si>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</si>
  <si>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</si>
  <si>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</si>
  <si>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</si>
  <si>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</si>
  <si>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</si>
  <si>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</si>
  <si>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</si>
  <si>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</si>
  <si>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RAMON PERALTA GERMAN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</si>
  <si>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</si>
  <si>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</si>
  <si>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</si>
  <si>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</si>
  <si>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</si>
  <si>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</si>
  <si>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</si>
  <si>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</si>
  <si>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</si>
  <si>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</si>
  <si>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</si>
  <si>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</si>
  <si>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</si>
  <si>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</si>
  <si>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</si>
  <si>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</si>
  <si>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>ENERCIDA ALTAGRACIA SANTIAGO DE GARCIA</t>
  </si>
  <si>
    <r>
      <t xml:space="preserve">FARMACEUTICA - </t>
    </r>
    <r>
      <rPr>
        <sz val="7"/>
        <rFont val="Gill Sans MT"/>
        <family val="2"/>
      </rPr>
      <t>(DESIGNADA INTERINA)</t>
    </r>
  </si>
  <si>
    <t xml:space="preserve">CECILIA MARIA RODRIGUEZ RODRIGUEZ </t>
  </si>
  <si>
    <t>MELISSA DE LOS ANGELES VASQUEZ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</si>
  <si>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</si>
  <si>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</si>
  <si>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</si>
  <si>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</si>
  <si>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</si>
  <si>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</si>
  <si>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</si>
  <si>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</si>
  <si>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</si>
  <si>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</si>
  <si>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</si>
  <si>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</si>
  <si>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</si>
  <si>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</si>
  <si>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</si>
  <si>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</si>
  <si>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</si>
  <si>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</si>
  <si>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 xml:space="preserve">RAYMUNDO ANTONIO VALDEZ TEJADA </t>
  </si>
  <si>
    <t xml:space="preserve">ANALISTA DE OPERACIONES Y LOGISTICA </t>
  </si>
  <si>
    <t>WINIFER MARIA ALVAREZ</t>
  </si>
  <si>
    <t>FARMACEUTICA</t>
  </si>
  <si>
    <t>ANTONIA COLON DE SILVERIO</t>
  </si>
  <si>
    <t>ANA YLSA RODRIGUEZ DE CABRAL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</si>
  <si>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</si>
  <si>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</si>
  <si>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</si>
  <si>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</si>
  <si>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</si>
  <si>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</si>
  <si>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</si>
  <si>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</si>
  <si>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</si>
  <si>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</si>
  <si>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</si>
  <si>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</si>
  <si>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</si>
  <si>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</si>
  <si>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</si>
  <si>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</si>
  <si>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</si>
  <si>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</si>
  <si>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</si>
  <si>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</si>
  <si>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</si>
  <si>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</si>
  <si>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</si>
  <si>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</si>
  <si>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</si>
  <si>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</si>
  <si>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</si>
  <si>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</si>
  <si>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HECTOR GREGORY VELEZ COMAS </t>
  </si>
  <si>
    <t>JOSE JUNIOR RODRIGUEZ SANTANA</t>
  </si>
  <si>
    <t>YOMAR OBJIO HERRERA</t>
  </si>
  <si>
    <t xml:space="preserve">HARLEY DANIEL VALERIO DE JESUS 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</si>
  <si>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</si>
  <si>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</si>
  <si>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</si>
  <si>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</si>
  <si>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</si>
  <si>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</si>
  <si>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</si>
  <si>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</si>
  <si>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</si>
  <si>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</si>
  <si>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>VERONICA DENNISSE CABRERA LOPEZ</t>
  </si>
  <si>
    <r>
      <t xml:space="preserve">ANALISTA DE SERVICIOS Y TRAMITES </t>
    </r>
    <r>
      <rPr>
        <b/>
        <sz val="7"/>
        <rFont val="Gill Sans MT"/>
        <family val="2"/>
      </rPr>
      <t>(CON ASIENTO ALM. REGIONAL NORTE EN SANTIAGO)</t>
    </r>
  </si>
  <si>
    <t>YOVANINA CORONADO DE DOMINICI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</si>
  <si>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</si>
  <si>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</si>
  <si>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</si>
  <si>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</si>
  <si>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JOSE ARIEL SANCHEZ MARTINEZ</t>
  </si>
  <si>
    <t>ANALISTA DE INFORMACION DE FP</t>
  </si>
  <si>
    <t xml:space="preserve">ROSANNA MARIOBY SARMIENTO GONZALEZ </t>
  </si>
  <si>
    <t>YORDALIZA MINAYA</t>
  </si>
  <si>
    <t xml:space="preserve">ANA MARIA DE AZA RODRIGUEZ </t>
  </si>
  <si>
    <t>YOKASTA ALTAGRACIA SOTO AYBAR</t>
  </si>
  <si>
    <t>LISSETTE ALBERTO</t>
  </si>
  <si>
    <t>COORDINADOR (A) PROVINCIAL</t>
  </si>
  <si>
    <t>RAY GADIEL HERNANDEZ PERALTA</t>
  </si>
  <si>
    <t xml:space="preserve">COORDINADOR (A) PROVINCIAL-PUERTO PLATA </t>
  </si>
  <si>
    <t>JOSE MIGUEL COISCOU REYES</t>
  </si>
  <si>
    <t>COORDINADOR (A) PROVINCIAL 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</si>
  <si>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</si>
  <si>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</si>
  <si>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</si>
  <si>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</si>
  <si>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</si>
  <si>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</si>
  <si>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</si>
  <si>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</si>
  <si>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</si>
  <si>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</si>
  <si>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</si>
  <si>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</si>
  <si>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</si>
  <si>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</si>
  <si>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</si>
  <si>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</si>
  <si>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</si>
  <si>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</si>
  <si>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</si>
  <si>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</si>
  <si>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</si>
  <si>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</si>
  <si>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</si>
  <si>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</si>
  <si>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</si>
  <si>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</si>
  <si>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</si>
  <si>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</si>
  <si>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</si>
  <si>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</si>
  <si>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</si>
  <si>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</si>
  <si>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</si>
  <si>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</si>
  <si>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</si>
  <si>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</si>
  <si>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</si>
  <si>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</si>
  <si>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</si>
  <si>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 xml:space="preserve">CARMELINA MERCEDES HERNANDEZ RAMOS </t>
  </si>
  <si>
    <t>FARMACEUTICA ENCARGADA</t>
  </si>
  <si>
    <t>CLAUDIO ANTONIO RUBIERA RODRIGUEZ</t>
  </si>
  <si>
    <t>COORDINADOR (A) PROVINCIAL-SANTIAGO</t>
  </si>
  <si>
    <t>MARIA DEL PILAR VARGAS PORRAS</t>
  </si>
  <si>
    <t>DEPARTAMENTO TECNICO FARMACEUTICO</t>
  </si>
  <si>
    <t>DORIS HESNI NEHME</t>
  </si>
  <si>
    <t>YELLY BETHANIA SALADIN BEN</t>
  </si>
  <si>
    <t>ENCARGADO (A) DE FARMACIA</t>
  </si>
  <si>
    <t xml:space="preserve">YULAY ESTEFANNY DIAZ SANTOS 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</si>
  <si>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</si>
  <si>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</si>
  <si>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</si>
  <si>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</si>
  <si>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</si>
  <si>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</si>
  <si>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 xml:space="preserve">ANGELA MERCEDES LEGER LUIS 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</si>
  <si>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</si>
  <si>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</si>
  <si>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</si>
  <si>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</si>
  <si>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</si>
  <si>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</si>
  <si>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</si>
  <si>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</si>
  <si>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</si>
  <si>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</si>
  <si>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</si>
  <si>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</si>
  <si>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</si>
  <si>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</si>
  <si>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</si>
  <si>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</si>
  <si>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</si>
  <si>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</si>
  <si>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</si>
  <si>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</si>
  <si>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</si>
  <si>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</si>
  <si>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</si>
  <si>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</si>
  <si>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</si>
  <si>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</si>
  <si>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 DE BENCOSME</t>
  </si>
  <si>
    <t>FRANCISCA ABREU FAÑAS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</si>
  <si>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</si>
  <si>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</si>
  <si>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</si>
  <si>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</si>
  <si>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</si>
  <si>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</si>
  <si>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</si>
  <si>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LUCIANO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</si>
  <si>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</si>
  <si>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</si>
  <si>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</si>
  <si>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</si>
  <si>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</si>
  <si>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</si>
  <si>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</si>
  <si>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</si>
  <si>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</si>
  <si>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</si>
  <si>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</si>
  <si>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</si>
  <si>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</si>
  <si>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</si>
  <si>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</si>
  <si>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</si>
  <si>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</si>
  <si>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</si>
  <si>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</si>
  <si>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</si>
  <si>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</si>
  <si>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</si>
  <si>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</si>
  <si>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</si>
  <si>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</si>
  <si>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</si>
  <si>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</si>
  <si>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</si>
  <si>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</si>
  <si>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</si>
  <si>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</si>
  <si>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</si>
  <si>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</si>
  <si>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</si>
  <si>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</si>
  <si>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CANDIDA HENRIQUEZ LOPEZ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</si>
  <si>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</si>
  <si>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</si>
  <si>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</si>
  <si>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</si>
  <si>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</si>
  <si>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</si>
  <si>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</si>
  <si>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</si>
  <si>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</si>
  <si>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</si>
  <si>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</si>
  <si>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</si>
  <si>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</si>
  <si>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</si>
  <si>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>ELEODORA ACOSTA DE LOS SANTOS</t>
  </si>
  <si>
    <t xml:space="preserve">MARY YUDERKY BRITO DIPRE DE DE LOS SANTOS </t>
  </si>
  <si>
    <t xml:space="preserve">NOEL MIESES MARINE </t>
  </si>
  <si>
    <t>WILFRIDO URBAEZ ALCANTA</t>
  </si>
  <si>
    <t xml:space="preserve">PATRICIA KING BUENO </t>
  </si>
  <si>
    <t xml:space="preserve">YNOCENCIO FORNERIN SURIEL </t>
  </si>
  <si>
    <t>Total General Empleados Contratados RD$.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</si>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</sst>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i/>
      <sz val="9"/>
      <name val="Gill Sans MT"/>
      <family val="2"/>
    </font>
    <font>
      <b/>
      <sz val="7"/>
      <name val="Gill Sans MT"/>
      <family val="2"/>
    </font>
    <font>
      <sz val="10"/>
      <name val="Arial"/>
      <family val="2"/>
    </font>
    <font>
      <sz val="7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</cellStyleXfs>
  <cellXfs count="4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4" fontId="2" fillId="2" borderId="12" xfId="0" applyNumberFormat="1" applyFont="1" applyFill="1" applyBorder="1"/>
    <xf numFmtId="4" fontId="2" fillId="0" borderId="9" xfId="0" applyNumberFormat="1" applyFont="1" applyFill="1" applyBorder="1"/>
    <xf numFmtId="4" fontId="2" fillId="2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4" fontId="2" fillId="2" borderId="12" xfId="1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4" fontId="2" fillId="2" borderId="16" xfId="1" applyNumberFormat="1" applyFont="1" applyFill="1" applyBorder="1" applyAlignment="1"/>
    <xf numFmtId="4" fontId="2" fillId="0" borderId="14" xfId="0" applyNumberFormat="1" applyFont="1" applyFill="1" applyBorder="1"/>
    <xf numFmtId="4" fontId="2" fillId="2" borderId="14" xfId="0" applyNumberFormat="1" applyFont="1" applyFill="1" applyBorder="1"/>
    <xf numFmtId="164" fontId="3" fillId="0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3" fillId="2" borderId="14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/>
    <xf numFmtId="4" fontId="3" fillId="0" borderId="17" xfId="0" applyNumberFormat="1" applyFont="1" applyFill="1" applyBorder="1"/>
    <xf numFmtId="164" fontId="3" fillId="0" borderId="1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14" xfId="0" applyFont="1" applyFill="1" applyBorder="1"/>
    <xf numFmtId="4" fontId="2" fillId="2" borderId="14" xfId="1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2" fillId="2" borderId="13" xfId="0" applyFont="1" applyFill="1" applyBorder="1"/>
    <xf numFmtId="4" fontId="2" fillId="2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2" borderId="13" xfId="0" applyNumberFormat="1" applyFont="1" applyFill="1" applyBorder="1"/>
    <xf numFmtId="164" fontId="3" fillId="0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0" fontId="2" fillId="2" borderId="12" xfId="0" applyFont="1" applyFill="1" applyBorder="1" applyAlignment="1">
      <alignment horizontal="left"/>
    </xf>
    <xf numFmtId="4" fontId="2" fillId="0" borderId="13" xfId="0" applyNumberFormat="1" applyFont="1" applyFill="1" applyBorder="1"/>
    <xf numFmtId="4" fontId="2" fillId="2" borderId="9" xfId="0" applyNumberFormat="1" applyFont="1" applyFill="1" applyBorder="1" applyAlignment="1">
      <alignment horizontal="left" wrapText="1"/>
    </xf>
    <xf numFmtId="14" fontId="2" fillId="2" borderId="13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14" fontId="2" fillId="2" borderId="1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9" xfId="0" applyFont="1" applyFill="1" applyBorder="1"/>
    <xf numFmtId="0" fontId="2" fillId="2" borderId="19" xfId="0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/>
    <xf numFmtId="4" fontId="2" fillId="0" borderId="19" xfId="0" applyNumberFormat="1" applyFont="1" applyFill="1" applyBorder="1"/>
    <xf numFmtId="164" fontId="3" fillId="0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/>
    <xf numFmtId="0" fontId="3" fillId="2" borderId="19" xfId="0" applyFont="1" applyFill="1" applyBorder="1" applyAlignment="1">
      <alignment horizontal="center" wrapText="1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4" fontId="2" fillId="0" borderId="1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wrapText="1"/>
    </xf>
    <xf numFmtId="4" fontId="2" fillId="2" borderId="13" xfId="0" applyNumberFormat="1" applyFont="1" applyFill="1" applyBorder="1" applyAlignment="1"/>
    <xf numFmtId="4" fontId="2" fillId="0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0" fontId="2" fillId="2" borderId="12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/>
    <xf numFmtId="4" fontId="2" fillId="0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12" xfId="0" applyFont="1" applyFill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2" borderId="23" xfId="0" applyFont="1" applyFill="1" applyBorder="1"/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5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4" fontId="2" fillId="0" borderId="9" xfId="0" applyNumberFormat="1" applyFont="1" applyBorder="1"/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2" borderId="10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4" fontId="2" fillId="2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2" fillId="0" borderId="17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21" xfId="0" applyNumberFormat="1" applyFont="1" applyFill="1" applyBorder="1"/>
    <xf numFmtId="4" fontId="2" fillId="3" borderId="21" xfId="0" applyNumberFormat="1" applyFont="1" applyFill="1" applyBorder="1"/>
    <xf numFmtId="164" fontId="3" fillId="3" borderId="21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0" xfId="0" applyFont="1" applyFill="1" applyBorder="1"/>
    <xf numFmtId="0" fontId="2" fillId="2" borderId="16" xfId="0" applyFont="1" applyFill="1" applyBorder="1"/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/>
    <xf numFmtId="4" fontId="3" fillId="0" borderId="26" xfId="0" applyNumberFormat="1" applyFont="1" applyFill="1" applyBorder="1"/>
    <xf numFmtId="164" fontId="3" fillId="0" borderId="26" xfId="0" applyNumberFormat="1" applyFont="1" applyFill="1" applyBorder="1"/>
    <xf numFmtId="0" fontId="3" fillId="2" borderId="2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7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6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4" fontId="2" fillId="2" borderId="12" xfId="0" applyNumberFormat="1" applyFont="1" applyFill="1" applyBorder="1" applyAlignment="1"/>
    <xf numFmtId="164" fontId="3" fillId="2" borderId="9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2" borderId="10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0" fillId="0" borderId="0" xfId="0" applyNumberFormat="1"/>
    <xf numFmtId="4" fontId="2" fillId="2" borderId="13" xfId="1" applyNumberFormat="1" applyFont="1" applyFill="1" applyBorder="1" applyAlignment="1"/>
    <xf numFmtId="4" fontId="2" fillId="2" borderId="9" xfId="1" applyNumberFormat="1" applyFont="1" applyFill="1" applyBorder="1" applyAlignment="1"/>
    <xf numFmtId="0" fontId="2" fillId="0" borderId="16" xfId="0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/>
    <xf numFmtId="4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2" borderId="19" xfId="0" applyFont="1" applyFill="1" applyBorder="1"/>
    <xf numFmtId="0" fontId="2" fillId="2" borderId="2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/>
    <xf numFmtId="4" fontId="3" fillId="0" borderId="9" xfId="0" applyNumberFormat="1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4" fontId="2" fillId="0" borderId="14" xfId="1" applyNumberFormat="1" applyFont="1" applyFill="1" applyBorder="1" applyAlignment="1"/>
    <xf numFmtId="4" fontId="3" fillId="0" borderId="14" xfId="0" applyNumberFormat="1" applyFont="1" applyFill="1" applyBorder="1"/>
    <xf numFmtId="0" fontId="3" fillId="0" borderId="14" xfId="0" applyFont="1" applyFill="1" applyBorder="1" applyAlignment="1">
      <alignment horizontal="center" wrapText="1"/>
    </xf>
    <xf numFmtId="14" fontId="2" fillId="2" borderId="11" xfId="0" applyNumberFormat="1" applyFont="1" applyFill="1" applyBorder="1" applyAlignment="1">
      <alignment horizontal="center"/>
    </xf>
    <xf numFmtId="14" fontId="2" fillId="2" borderId="27" xfId="0" applyNumberFormat="1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4" fontId="2" fillId="2" borderId="10" xfId="0" applyNumberFormat="1" applyFont="1" applyFill="1" applyBorder="1"/>
    <xf numFmtId="4" fontId="2" fillId="0" borderId="12" xfId="0" applyNumberFormat="1" applyFont="1" applyBorder="1"/>
    <xf numFmtId="4" fontId="2" fillId="2" borderId="12" xfId="0" applyNumberFormat="1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14" fontId="2" fillId="2" borderId="30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4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4" fontId="3" fillId="3" borderId="17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" fontId="10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0" fillId="0" borderId="0" xfId="0" applyFont="1"/>
    <xf numFmtId="0" fontId="2" fillId="2" borderId="26" xfId="0" applyFont="1" applyFill="1" applyBorder="1" applyAlignment="1">
      <alignment horizontal="center"/>
    </xf>
    <xf numFmtId="0" fontId="3" fillId="2" borderId="26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0" fillId="0" borderId="0" xfId="0" applyFont="1" applyAlignment="1">
      <alignment horizontal="center"/>
    </xf>
    <xf numFmtId="165" fontId="10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676275</xdr:colOff>
      <xdr:row>2</xdr:row>
      <xdr:rowOff>47625</xdr:rowOff>
    </xdr:from>
    <xdr:to>
      <xdr:col>21</xdr:col>
      <xdr:colOff>476250</xdr:colOff>
      <xdr:row>7</xdr:row>
      <xdr:rowOff>47625</xdr:rowOff>
    </xdr:to>
    <xdr:pic>
      <xdr:nvPicPr>
        <xdr:cNvPr id="2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314325"/>
          <a:ext cx="361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1</xdr:col>
      <xdr:colOff>2381250</xdr:colOff>
      <xdr:row>6</xdr:row>
      <xdr:rowOff>95250</xdr:rowOff>
    </xdr:to>
    <xdr:pic>
      <xdr:nvPicPr>
        <xdr:cNvPr id="3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2971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11"/>
  <sheetViews>
    <sheetView tabSelected="1" topLeftCell="C467" zoomScale="84" zoomScaleNormal="84" workbookViewId="0">
      <selection activeCell="C477" sqref="C477"/>
    </sheetView>
  </sheetViews>
  <sheetFormatPr baseColWidth="10" defaultColWidth="12.7109375" defaultRowHeight="15" customHeight="1" x14ac:dyDescent="0.35"/>
  <cols>
    <col min="1" max="1" width="9.85546875" style="1" customWidth="1"/>
    <col min="2" max="2" width="46.42578125" style="2" customWidth="1"/>
    <col min="3" max="3" width="12.7109375" style="1" customWidth="1"/>
    <col min="4" max="4" width="32" style="1" customWidth="1"/>
    <col min="5" max="5" width="36.42578125" style="1" customWidth="1"/>
    <col min="6" max="6" width="12.7109375" style="1" customWidth="1"/>
    <col min="7" max="7" width="31.140625" style="1" customWidth="1"/>
    <col min="8" max="8" width="12.7109375" style="1" customWidth="1"/>
    <col min="9" max="9" width="19.2851562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8" width="14.42578125" style="2" bestFit="1" customWidth="1"/>
    <col min="19" max="19" width="13.5703125" style="2" bestFit="1" customWidth="1"/>
    <col min="20" max="20" width="13.85546875" style="2" bestFit="1" customWidth="1"/>
    <col min="21" max="21" width="15.42578125" style="2" customWidth="1"/>
    <col min="22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45231</v>
      </c>
      <c r="H16" s="46">
        <v>45413</v>
      </c>
      <c r="I16" s="47">
        <v>80000</v>
      </c>
      <c r="J16" s="48">
        <f>7400.87</f>
        <v>7400.87</v>
      </c>
      <c r="K16" s="48">
        <v>25</v>
      </c>
      <c r="L16" s="49">
        <f>+I16*2.87%</f>
        <v>2296</v>
      </c>
      <c r="M16" s="50">
        <f>+I16*7.1%</f>
        <v>5679.9999999999991</v>
      </c>
      <c r="N16" s="49">
        <v>860.29</v>
      </c>
      <c r="O16" s="49">
        <f>+I16*3.04%</f>
        <v>2432</v>
      </c>
      <c r="P16" s="49">
        <f>+I16*7.09%</f>
        <v>5672</v>
      </c>
      <c r="Q16" s="51">
        <v>0</v>
      </c>
      <c r="R16" s="49">
        <f>SUM(K16:P16)</f>
        <v>16965.29</v>
      </c>
      <c r="S16" s="49">
        <f>+J16+K16+L16+O16+Q16</f>
        <v>12153.869999999999</v>
      </c>
      <c r="T16" s="49">
        <f>+M16+N16+P16</f>
        <v>12212.289999999999</v>
      </c>
      <c r="U16" s="52">
        <f>+I16-S16</f>
        <v>67846.13</v>
      </c>
      <c r="V16" s="53">
        <v>112</v>
      </c>
    </row>
    <row r="17" spans="1:22" s="21" customFormat="1" ht="15" customHeight="1" x14ac:dyDescent="0.35">
      <c r="A17" s="54">
        <v>2</v>
      </c>
      <c r="B17" s="55" t="s">
        <v>37</v>
      </c>
      <c r="C17" s="54" t="s">
        <v>38</v>
      </c>
      <c r="D17" s="54" t="s">
        <v>32</v>
      </c>
      <c r="E17" s="54" t="s">
        <v>35</v>
      </c>
      <c r="F17" s="56" t="s">
        <v>36</v>
      </c>
      <c r="G17" s="45">
        <v>45078</v>
      </c>
      <c r="H17" s="45">
        <v>45261</v>
      </c>
      <c r="I17" s="57">
        <v>55000</v>
      </c>
      <c r="J17" s="58">
        <f>2559.68</f>
        <v>2559.6799999999998</v>
      </c>
      <c r="K17" s="58">
        <v>25</v>
      </c>
      <c r="L17" s="59">
        <f>+I17*2.87%</f>
        <v>1578.5</v>
      </c>
      <c r="M17" s="58">
        <f>+I17*7.1%</f>
        <v>3904.9999999999995</v>
      </c>
      <c r="N17" s="59">
        <f>+I17*1.15%</f>
        <v>632.5</v>
      </c>
      <c r="O17" s="59">
        <f>+I17*3.04%</f>
        <v>1672</v>
      </c>
      <c r="P17" s="59">
        <f>+I17*7.09%</f>
        <v>3899.5000000000005</v>
      </c>
      <c r="Q17" s="60">
        <v>0</v>
      </c>
      <c r="R17" s="59">
        <f>SUM(K17:P17)</f>
        <v>11712.5</v>
      </c>
      <c r="S17" s="59">
        <f>+J17+K17+L17+O17+Q17</f>
        <v>5835.18</v>
      </c>
      <c r="T17" s="59">
        <f>+M17+N17+P17</f>
        <v>8437</v>
      </c>
      <c r="U17" s="61">
        <f>+I17-S17</f>
        <v>49164.82</v>
      </c>
      <c r="V17" s="62">
        <v>112</v>
      </c>
    </row>
    <row r="18" spans="1:22" s="21" customFormat="1" ht="15" customHeight="1" x14ac:dyDescent="0.35">
      <c r="A18" s="63">
        <v>3</v>
      </c>
      <c r="B18" s="55" t="s">
        <v>39</v>
      </c>
      <c r="C18" s="54" t="s">
        <v>38</v>
      </c>
      <c r="D18" s="54" t="s">
        <v>32</v>
      </c>
      <c r="E18" s="54" t="s">
        <v>40</v>
      </c>
      <c r="F18" s="56" t="s">
        <v>36</v>
      </c>
      <c r="G18" s="45">
        <v>45200</v>
      </c>
      <c r="H18" s="45">
        <v>45383</v>
      </c>
      <c r="I18" s="64">
        <v>60000</v>
      </c>
      <c r="J18" s="58">
        <f>3486.68</f>
        <v>3486.68</v>
      </c>
      <c r="K18" s="58">
        <v>25</v>
      </c>
      <c r="L18" s="59">
        <f>+I18*2.87%</f>
        <v>1722</v>
      </c>
      <c r="M18" s="58">
        <f>+I18*7.1%</f>
        <v>4260</v>
      </c>
      <c r="N18" s="59">
        <f>+I18*1.15%</f>
        <v>690</v>
      </c>
      <c r="O18" s="59">
        <f>+I18*3.04%</f>
        <v>1824</v>
      </c>
      <c r="P18" s="59">
        <f>+I18*7.09%</f>
        <v>4254</v>
      </c>
      <c r="Q18" s="60">
        <v>0</v>
      </c>
      <c r="R18" s="59">
        <f>SUM(K18:P18)</f>
        <v>12775</v>
      </c>
      <c r="S18" s="59">
        <f>+J18+K18+L18+O18+Q18</f>
        <v>7057.68</v>
      </c>
      <c r="T18" s="59">
        <f>+M18+N18+P18</f>
        <v>9204</v>
      </c>
      <c r="U18" s="61">
        <f>+I18-S18</f>
        <v>52942.32</v>
      </c>
      <c r="V18" s="62">
        <v>112</v>
      </c>
    </row>
    <row r="19" spans="1:22" s="21" customFormat="1" ht="15" customHeight="1" x14ac:dyDescent="0.35">
      <c r="A19" s="54">
        <v>4</v>
      </c>
      <c r="B19" s="55" t="s">
        <v>41</v>
      </c>
      <c r="C19" s="54" t="s">
        <v>38</v>
      </c>
      <c r="D19" s="54" t="s">
        <v>32</v>
      </c>
      <c r="E19" s="54" t="s">
        <v>42</v>
      </c>
      <c r="F19" s="56" t="s">
        <v>36</v>
      </c>
      <c r="G19" s="45">
        <v>45200</v>
      </c>
      <c r="H19" s="45">
        <v>45383</v>
      </c>
      <c r="I19" s="64">
        <v>60000</v>
      </c>
      <c r="J19" s="58">
        <f>3486.68</f>
        <v>3486.68</v>
      </c>
      <c r="K19" s="58">
        <v>25</v>
      </c>
      <c r="L19" s="59">
        <f>+I19*2.87%</f>
        <v>1722</v>
      </c>
      <c r="M19" s="58">
        <f>+I19*7.1%</f>
        <v>4260</v>
      </c>
      <c r="N19" s="59">
        <f>+I19*1.15%</f>
        <v>690</v>
      </c>
      <c r="O19" s="59">
        <f>+I19*3.04%</f>
        <v>1824</v>
      </c>
      <c r="P19" s="59">
        <f>+I19*7.09%</f>
        <v>4254</v>
      </c>
      <c r="Q19" s="60">
        <v>0</v>
      </c>
      <c r="R19" s="59">
        <f>SUM(K19:P19)</f>
        <v>12775</v>
      </c>
      <c r="S19" s="59">
        <f>+J19+K19+L19+O19+Q19</f>
        <v>7057.68</v>
      </c>
      <c r="T19" s="59">
        <f>+M19+N19+P19</f>
        <v>9204</v>
      </c>
      <c r="U19" s="61">
        <f>+I19-S19</f>
        <v>52942.32</v>
      </c>
      <c r="V19" s="62">
        <v>112</v>
      </c>
    </row>
    <row r="20" spans="1:22" s="21" customFormat="1" ht="27.75" customHeight="1" thickBot="1" x14ac:dyDescent="0.4">
      <c r="A20" s="65">
        <v>5</v>
      </c>
      <c r="B20" s="66" t="s">
        <v>43</v>
      </c>
      <c r="C20" s="67" t="s">
        <v>38</v>
      </c>
      <c r="D20" s="67" t="s">
        <v>32</v>
      </c>
      <c r="E20" s="67" t="s">
        <v>44</v>
      </c>
      <c r="F20" s="68" t="s">
        <v>36</v>
      </c>
      <c r="G20" s="69">
        <v>45200</v>
      </c>
      <c r="H20" s="69">
        <v>45383</v>
      </c>
      <c r="I20" s="70">
        <v>60000</v>
      </c>
      <c r="J20" s="71">
        <f>3486.68</f>
        <v>3486.68</v>
      </c>
      <c r="K20" s="71">
        <v>25</v>
      </c>
      <c r="L20" s="72">
        <f>+I20*2.87%</f>
        <v>1722</v>
      </c>
      <c r="M20" s="71">
        <f>+I20*7.1%</f>
        <v>4260</v>
      </c>
      <c r="N20" s="72">
        <f>+I20*1.15%</f>
        <v>690</v>
      </c>
      <c r="O20" s="72">
        <f>+I20*3.04%</f>
        <v>1824</v>
      </c>
      <c r="P20" s="72">
        <f>+I20*7.09%</f>
        <v>4254</v>
      </c>
      <c r="Q20" s="73">
        <v>0</v>
      </c>
      <c r="R20" s="72">
        <f>SUM(K20:P20)</f>
        <v>12775</v>
      </c>
      <c r="S20" s="72">
        <f>+J20+K20+L20+O20+Q20</f>
        <v>7057.68</v>
      </c>
      <c r="T20" s="72">
        <f>+M20+N20+P20</f>
        <v>9204</v>
      </c>
      <c r="U20" s="74">
        <f>+I20-S20</f>
        <v>52942.32</v>
      </c>
      <c r="V20" s="75">
        <v>112</v>
      </c>
    </row>
    <row r="21" spans="1:22" s="21" customFormat="1" ht="15" customHeight="1" thickBot="1" x14ac:dyDescent="0.4">
      <c r="A21" s="76"/>
      <c r="B21" s="76"/>
      <c r="C21" s="76"/>
      <c r="D21" s="76"/>
      <c r="E21" s="76"/>
      <c r="F21" s="76"/>
      <c r="G21" s="76"/>
      <c r="H21" s="76"/>
      <c r="I21" s="77">
        <f>SUM(I16:I20)</f>
        <v>315000</v>
      </c>
      <c r="J21" s="77">
        <f t="shared" ref="J21:U21" si="0">SUM(J16:J20)</f>
        <v>20420.59</v>
      </c>
      <c r="K21" s="77">
        <f t="shared" si="0"/>
        <v>125</v>
      </c>
      <c r="L21" s="77">
        <f t="shared" si="0"/>
        <v>9040.5</v>
      </c>
      <c r="M21" s="77">
        <f t="shared" si="0"/>
        <v>22365</v>
      </c>
      <c r="N21" s="77">
        <f t="shared" si="0"/>
        <v>3562.79</v>
      </c>
      <c r="O21" s="77">
        <f t="shared" si="0"/>
        <v>9576</v>
      </c>
      <c r="P21" s="77">
        <f t="shared" si="0"/>
        <v>22333.5</v>
      </c>
      <c r="Q21" s="77">
        <f t="shared" si="0"/>
        <v>0</v>
      </c>
      <c r="R21" s="77">
        <f t="shared" si="0"/>
        <v>67002.790000000008</v>
      </c>
      <c r="S21" s="77">
        <f t="shared" si="0"/>
        <v>39162.089999999997</v>
      </c>
      <c r="T21" s="77">
        <f t="shared" si="0"/>
        <v>48261.29</v>
      </c>
      <c r="U21" s="77">
        <f t="shared" si="0"/>
        <v>275837.91000000003</v>
      </c>
      <c r="V21" s="7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9" t="s">
        <v>45</v>
      </c>
      <c r="B23" s="80"/>
      <c r="C23" s="80"/>
      <c r="D23" s="80"/>
      <c r="E23" s="81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s="21" customFormat="1" ht="15" hidden="1" customHeight="1" thickBot="1" x14ac:dyDescent="0.4">
      <c r="A24" s="82">
        <v>1</v>
      </c>
      <c r="B24" s="83"/>
      <c r="C24" s="84"/>
      <c r="D24" s="82" t="s">
        <v>46</v>
      </c>
      <c r="E24" s="84" t="s">
        <v>47</v>
      </c>
      <c r="F24" s="85" t="s">
        <v>36</v>
      </c>
      <c r="G24" s="86">
        <v>0</v>
      </c>
      <c r="H24" s="86">
        <v>0</v>
      </c>
      <c r="I24" s="87">
        <v>0</v>
      </c>
      <c r="J24" s="88">
        <v>0</v>
      </c>
      <c r="K24" s="88">
        <v>0</v>
      </c>
      <c r="L24" s="87">
        <f>+I24*2.87%</f>
        <v>0</v>
      </c>
      <c r="M24" s="89">
        <f>+I24*7.1%</f>
        <v>0</v>
      </c>
      <c r="N24" s="90">
        <f>+I24*1.15%</f>
        <v>0</v>
      </c>
      <c r="O24" s="90">
        <f>+I24*3.04%</f>
        <v>0</v>
      </c>
      <c r="P24" s="90">
        <f>+I24*7.09%</f>
        <v>0</v>
      </c>
      <c r="Q24" s="91">
        <v>0</v>
      </c>
      <c r="R24" s="90">
        <v>0</v>
      </c>
      <c r="S24" s="90">
        <v>0</v>
      </c>
      <c r="T24" s="90">
        <v>0</v>
      </c>
      <c r="U24" s="92">
        <v>0</v>
      </c>
      <c r="V24" s="93">
        <v>112</v>
      </c>
    </row>
    <row r="25" spans="1:22" s="21" customFormat="1" ht="15" hidden="1" customHeight="1" thickBot="1" x14ac:dyDescent="0.4">
      <c r="A25" s="94"/>
      <c r="B25" s="95"/>
      <c r="C25" s="95"/>
      <c r="D25" s="95"/>
      <c r="E25" s="95"/>
      <c r="F25" s="95"/>
      <c r="G25" s="95"/>
      <c r="H25" s="96"/>
      <c r="I25" s="97">
        <f>SUM(I24)</f>
        <v>0</v>
      </c>
      <c r="J25" s="98">
        <f t="shared" ref="J25:U25" si="1">SUM(J24)</f>
        <v>0</v>
      </c>
      <c r="K25" s="98">
        <f t="shared" si="1"/>
        <v>0</v>
      </c>
      <c r="L25" s="97">
        <f>SUM(L24)</f>
        <v>0</v>
      </c>
      <c r="M25" s="98">
        <f t="shared" si="1"/>
        <v>0</v>
      </c>
      <c r="N25" s="97">
        <f t="shared" si="1"/>
        <v>0</v>
      </c>
      <c r="O25" s="97">
        <f t="shared" si="1"/>
        <v>0</v>
      </c>
      <c r="P25" s="97">
        <f t="shared" si="1"/>
        <v>0</v>
      </c>
      <c r="Q25" s="99">
        <f t="shared" si="1"/>
        <v>0</v>
      </c>
      <c r="R25" s="97">
        <f t="shared" si="1"/>
        <v>0</v>
      </c>
      <c r="S25" s="97">
        <f t="shared" si="1"/>
        <v>0</v>
      </c>
      <c r="T25" s="97">
        <f t="shared" si="1"/>
        <v>0</v>
      </c>
      <c r="U25" s="97">
        <f t="shared" si="1"/>
        <v>0</v>
      </c>
      <c r="V25" s="100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108" customFormat="1" ht="36" customHeight="1" thickBot="1" x14ac:dyDescent="0.4">
      <c r="A28" s="101">
        <v>1</v>
      </c>
      <c r="B28" s="102" t="s">
        <v>49</v>
      </c>
      <c r="C28" s="67" t="s">
        <v>34</v>
      </c>
      <c r="D28" s="67" t="s">
        <v>48</v>
      </c>
      <c r="E28" s="67" t="s">
        <v>50</v>
      </c>
      <c r="F28" s="103" t="s">
        <v>36</v>
      </c>
      <c r="G28" s="45">
        <v>45231</v>
      </c>
      <c r="H28" s="46">
        <v>45413</v>
      </c>
      <c r="I28" s="104">
        <v>50000</v>
      </c>
      <c r="J28" s="104">
        <f>1854</f>
        <v>1854</v>
      </c>
      <c r="K28" s="105">
        <v>25</v>
      </c>
      <c r="L28" s="59">
        <f>+I28*2.87%</f>
        <v>1435</v>
      </c>
      <c r="M28" s="58">
        <f>+I28*7.1%</f>
        <v>3549.9999999999995</v>
      </c>
      <c r="N28" s="106">
        <f>I28*1.15%</f>
        <v>575</v>
      </c>
      <c r="O28" s="59">
        <f>+I28*3.04%</f>
        <v>1520</v>
      </c>
      <c r="P28" s="59">
        <f>+I28*7.09%</f>
        <v>3545.0000000000005</v>
      </c>
      <c r="Q28" s="60">
        <v>0</v>
      </c>
      <c r="R28" s="59">
        <f>SUM(K28:P28)</f>
        <v>10650</v>
      </c>
      <c r="S28" s="59">
        <f>+J28+K28+L28+O28+Q28</f>
        <v>4834</v>
      </c>
      <c r="T28" s="59">
        <f>+M28+N28+P28</f>
        <v>7670</v>
      </c>
      <c r="U28" s="61">
        <f>+I28-S28</f>
        <v>45166</v>
      </c>
      <c r="V28" s="107">
        <v>112</v>
      </c>
    </row>
    <row r="29" spans="1:22" s="21" customFormat="1" ht="15" customHeight="1" thickBot="1" x14ac:dyDescent="0.4">
      <c r="A29" s="76"/>
      <c r="B29" s="76"/>
      <c r="C29" s="76"/>
      <c r="D29" s="76"/>
      <c r="E29" s="76"/>
      <c r="F29" s="76"/>
      <c r="G29" s="76"/>
      <c r="H29" s="76"/>
      <c r="I29" s="77">
        <f>SUM(I28)</f>
        <v>50000</v>
      </c>
      <c r="J29" s="77">
        <f t="shared" ref="J29:U29" si="2">SUM(J28)</f>
        <v>1854</v>
      </c>
      <c r="K29" s="77">
        <f t="shared" si="2"/>
        <v>25</v>
      </c>
      <c r="L29" s="77">
        <f t="shared" si="2"/>
        <v>1435</v>
      </c>
      <c r="M29" s="77">
        <f t="shared" si="2"/>
        <v>3549.9999999999995</v>
      </c>
      <c r="N29" s="77">
        <f t="shared" si="2"/>
        <v>575</v>
      </c>
      <c r="O29" s="77">
        <f t="shared" si="2"/>
        <v>1520</v>
      </c>
      <c r="P29" s="77">
        <f t="shared" si="2"/>
        <v>3545.0000000000005</v>
      </c>
      <c r="Q29" s="77">
        <f t="shared" si="2"/>
        <v>0</v>
      </c>
      <c r="R29" s="77">
        <f t="shared" si="2"/>
        <v>10650</v>
      </c>
      <c r="S29" s="77">
        <f t="shared" si="2"/>
        <v>4834</v>
      </c>
      <c r="T29" s="77">
        <f t="shared" si="2"/>
        <v>7670</v>
      </c>
      <c r="U29" s="77">
        <f t="shared" si="2"/>
        <v>45166</v>
      </c>
      <c r="V29" s="78"/>
    </row>
    <row r="30" spans="1:22" s="21" customFormat="1" ht="8.1" customHeight="1" thickBot="1" x14ac:dyDescent="0.4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customHeight="1" thickBot="1" x14ac:dyDescent="0.4">
      <c r="A31" s="35" t="s">
        <v>51</v>
      </c>
      <c r="B31" s="36"/>
      <c r="C31" s="36"/>
      <c r="D31" s="36"/>
      <c r="E31" s="3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s="21" customFormat="1" ht="36" customHeight="1" thickBot="1" x14ac:dyDescent="0.4">
      <c r="A32" s="101">
        <v>1</v>
      </c>
      <c r="B32" s="109" t="s">
        <v>52</v>
      </c>
      <c r="C32" s="67" t="s">
        <v>34</v>
      </c>
      <c r="D32" s="67" t="s">
        <v>51</v>
      </c>
      <c r="E32" s="67" t="s">
        <v>53</v>
      </c>
      <c r="F32" s="103" t="s">
        <v>36</v>
      </c>
      <c r="G32" s="45">
        <v>45231</v>
      </c>
      <c r="H32" s="46">
        <v>45413</v>
      </c>
      <c r="I32" s="110">
        <v>80000</v>
      </c>
      <c r="J32" s="111">
        <f>7400.87</f>
        <v>7400.87</v>
      </c>
      <c r="K32" s="112">
        <v>25</v>
      </c>
      <c r="L32" s="72">
        <f>+I32*2.87%</f>
        <v>2296</v>
      </c>
      <c r="M32" s="71">
        <f>+I32*7.1%</f>
        <v>5679.9999999999991</v>
      </c>
      <c r="N32" s="106">
        <v>860.29</v>
      </c>
      <c r="O32" s="72">
        <f>+I32*3.04%</f>
        <v>2432</v>
      </c>
      <c r="P32" s="72">
        <f>+I32*7.09%</f>
        <v>5672</v>
      </c>
      <c r="Q32" s="73">
        <v>0</v>
      </c>
      <c r="R32" s="72">
        <f>SUM(K32:P32)</f>
        <v>16965.29</v>
      </c>
      <c r="S32" s="72">
        <f>+J32+K32+L32+O32+Q32</f>
        <v>12153.869999999999</v>
      </c>
      <c r="T32" s="72">
        <f>+M32+N32+P32</f>
        <v>12212.289999999999</v>
      </c>
      <c r="U32" s="74">
        <f>+I32-S32</f>
        <v>67846.13</v>
      </c>
      <c r="V32" s="113">
        <v>112</v>
      </c>
    </row>
    <row r="33" spans="1:22" s="21" customFormat="1" ht="15" customHeight="1" thickBot="1" x14ac:dyDescent="0.4">
      <c r="A33" s="76"/>
      <c r="B33" s="76"/>
      <c r="C33" s="76"/>
      <c r="D33" s="76"/>
      <c r="E33" s="76"/>
      <c r="F33" s="76"/>
      <c r="G33" s="76"/>
      <c r="H33" s="76"/>
      <c r="I33" s="77">
        <f>SUM(I32)</f>
        <v>80000</v>
      </c>
      <c r="J33" s="77">
        <f t="shared" ref="J33:U33" si="3">SUM(J32)</f>
        <v>7400.87</v>
      </c>
      <c r="K33" s="77">
        <f t="shared" si="3"/>
        <v>25</v>
      </c>
      <c r="L33" s="77">
        <f t="shared" si="3"/>
        <v>2296</v>
      </c>
      <c r="M33" s="77">
        <f t="shared" si="3"/>
        <v>5679.9999999999991</v>
      </c>
      <c r="N33" s="77">
        <f t="shared" si="3"/>
        <v>860.29</v>
      </c>
      <c r="O33" s="77">
        <f t="shared" si="3"/>
        <v>2432</v>
      </c>
      <c r="P33" s="77">
        <f t="shared" si="3"/>
        <v>5672</v>
      </c>
      <c r="Q33" s="77">
        <f t="shared" si="3"/>
        <v>0</v>
      </c>
      <c r="R33" s="77">
        <f t="shared" si="3"/>
        <v>16965.29</v>
      </c>
      <c r="S33" s="77">
        <f t="shared" si="3"/>
        <v>12153.869999999999</v>
      </c>
      <c r="T33" s="77">
        <f t="shared" si="3"/>
        <v>12212.289999999999</v>
      </c>
      <c r="U33" s="77">
        <f t="shared" si="3"/>
        <v>67846.13</v>
      </c>
      <c r="V33" s="78"/>
    </row>
    <row r="34" spans="1:22" s="21" customFormat="1" ht="8.1" customHeight="1" thickBot="1" x14ac:dyDescent="0.4">
      <c r="A34" s="9"/>
      <c r="B34" s="10"/>
      <c r="C34" s="9"/>
      <c r="D34" s="10"/>
      <c r="E34" s="10"/>
      <c r="F34" s="9"/>
      <c r="G34" s="9"/>
      <c r="H34" s="9"/>
      <c r="I34" s="10"/>
      <c r="J34" s="3"/>
      <c r="K34" s="3"/>
      <c r="L34" s="10"/>
      <c r="M34" s="3"/>
      <c r="N34" s="10"/>
      <c r="O34" s="10"/>
      <c r="P34" s="10"/>
      <c r="Q34" s="4"/>
      <c r="R34" s="10"/>
      <c r="S34" s="10"/>
      <c r="T34" s="10"/>
      <c r="U34" s="10"/>
      <c r="V34" s="10"/>
    </row>
    <row r="35" spans="1:22" s="5" customFormat="1" ht="15" customHeight="1" thickBot="1" x14ac:dyDescent="0.4">
      <c r="A35" s="35" t="s">
        <v>54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21" customFormat="1" ht="15" customHeight="1" x14ac:dyDescent="0.35">
      <c r="A36" s="63">
        <v>1</v>
      </c>
      <c r="B36" s="114" t="s">
        <v>55</v>
      </c>
      <c r="C36" s="63" t="s">
        <v>38</v>
      </c>
      <c r="D36" s="103" t="s">
        <v>56</v>
      </c>
      <c r="E36" s="103" t="s">
        <v>57</v>
      </c>
      <c r="F36" s="103" t="s">
        <v>36</v>
      </c>
      <c r="G36" s="46">
        <v>45108</v>
      </c>
      <c r="H36" s="46">
        <v>45292</v>
      </c>
      <c r="I36" s="115">
        <v>143000</v>
      </c>
      <c r="J36" s="106">
        <v>22220.04</v>
      </c>
      <c r="K36" s="116">
        <v>25</v>
      </c>
      <c r="L36" s="59">
        <v>4104.1000000000004</v>
      </c>
      <c r="M36" s="116">
        <f t="shared" ref="M36:M49" si="4">+I36*7.1%</f>
        <v>10153</v>
      </c>
      <c r="N36" s="59">
        <v>860.29</v>
      </c>
      <c r="O36" s="117">
        <f t="shared" ref="O36:O49" si="5">+I36*3.04%</f>
        <v>4347.2</v>
      </c>
      <c r="P36" s="117">
        <f t="shared" ref="P36:P47" si="6">+I36*7.09%</f>
        <v>10138.700000000001</v>
      </c>
      <c r="Q36" s="118">
        <v>0</v>
      </c>
      <c r="R36" s="117">
        <f t="shared" ref="R36:R49" si="7">SUM(K36:P36)</f>
        <v>29628.29</v>
      </c>
      <c r="S36" s="117">
        <f t="shared" ref="S36:S49" si="8">+J36+K36+L36+O36+Q36</f>
        <v>30696.34</v>
      </c>
      <c r="T36" s="117">
        <f t="shared" ref="T36:T49" si="9">+M36+N36+P36</f>
        <v>21151.99</v>
      </c>
      <c r="U36" s="119">
        <f t="shared" ref="U36:U49" si="10">+I36-S36</f>
        <v>112303.66</v>
      </c>
      <c r="V36" s="53">
        <v>112</v>
      </c>
    </row>
    <row r="37" spans="1:22" s="21" customFormat="1" ht="15" customHeight="1" x14ac:dyDescent="0.35">
      <c r="A37" s="63">
        <v>2</v>
      </c>
      <c r="B37" s="114" t="s">
        <v>58</v>
      </c>
      <c r="C37" s="63" t="s">
        <v>38</v>
      </c>
      <c r="D37" s="103" t="s">
        <v>56</v>
      </c>
      <c r="E37" s="103" t="s">
        <v>59</v>
      </c>
      <c r="F37" s="103" t="s">
        <v>36</v>
      </c>
      <c r="G37" s="45">
        <v>45231</v>
      </c>
      <c r="H37" s="45">
        <v>45413</v>
      </c>
      <c r="I37" s="115">
        <v>50000</v>
      </c>
      <c r="J37" s="106">
        <f>1854</f>
        <v>1854</v>
      </c>
      <c r="K37" s="105">
        <v>25</v>
      </c>
      <c r="L37" s="59">
        <f>+I37*2.87%</f>
        <v>1435</v>
      </c>
      <c r="M37" s="58">
        <f t="shared" si="4"/>
        <v>3549.9999999999995</v>
      </c>
      <c r="N37" s="106">
        <f t="shared" ref="N37:N49" si="11">I37*1.15%</f>
        <v>575</v>
      </c>
      <c r="O37" s="59">
        <f t="shared" si="5"/>
        <v>1520</v>
      </c>
      <c r="P37" s="59">
        <f t="shared" si="6"/>
        <v>3545.0000000000005</v>
      </c>
      <c r="Q37" s="60">
        <v>0</v>
      </c>
      <c r="R37" s="59">
        <f t="shared" si="7"/>
        <v>10650</v>
      </c>
      <c r="S37" s="59">
        <f t="shared" si="8"/>
        <v>4834</v>
      </c>
      <c r="T37" s="59">
        <f t="shared" si="9"/>
        <v>7670</v>
      </c>
      <c r="U37" s="61">
        <f t="shared" si="10"/>
        <v>45166</v>
      </c>
      <c r="V37" s="107">
        <v>112</v>
      </c>
    </row>
    <row r="38" spans="1:22" s="21" customFormat="1" ht="15" customHeight="1" x14ac:dyDescent="0.35">
      <c r="A38" s="63">
        <v>3</v>
      </c>
      <c r="B38" s="114" t="s">
        <v>60</v>
      </c>
      <c r="C38" s="63" t="s">
        <v>34</v>
      </c>
      <c r="D38" s="103" t="s">
        <v>56</v>
      </c>
      <c r="E38" s="103" t="s">
        <v>59</v>
      </c>
      <c r="F38" s="103" t="s">
        <v>36</v>
      </c>
      <c r="G38" s="45">
        <v>45231</v>
      </c>
      <c r="H38" s="45">
        <v>45413</v>
      </c>
      <c r="I38" s="115">
        <v>50000</v>
      </c>
      <c r="J38" s="106">
        <f>1854</f>
        <v>1854</v>
      </c>
      <c r="K38" s="105">
        <v>25</v>
      </c>
      <c r="L38" s="59">
        <f>+I38*2.87%</f>
        <v>1435</v>
      </c>
      <c r="M38" s="58">
        <f t="shared" si="4"/>
        <v>3549.9999999999995</v>
      </c>
      <c r="N38" s="106">
        <f t="shared" si="11"/>
        <v>575</v>
      </c>
      <c r="O38" s="59">
        <f t="shared" si="5"/>
        <v>1520</v>
      </c>
      <c r="P38" s="59">
        <f t="shared" si="6"/>
        <v>3545.0000000000005</v>
      </c>
      <c r="Q38" s="60">
        <v>0</v>
      </c>
      <c r="R38" s="59">
        <f t="shared" si="7"/>
        <v>10650</v>
      </c>
      <c r="S38" s="59">
        <f t="shared" si="8"/>
        <v>4834</v>
      </c>
      <c r="T38" s="59">
        <f t="shared" si="9"/>
        <v>7670</v>
      </c>
      <c r="U38" s="61">
        <f t="shared" si="10"/>
        <v>45166</v>
      </c>
      <c r="V38" s="107">
        <v>112</v>
      </c>
    </row>
    <row r="39" spans="1:22" s="21" customFormat="1" ht="15" customHeight="1" x14ac:dyDescent="0.35">
      <c r="A39" s="63">
        <v>4</v>
      </c>
      <c r="B39" s="120" t="s">
        <v>61</v>
      </c>
      <c r="C39" s="54" t="s">
        <v>34</v>
      </c>
      <c r="D39" s="103" t="s">
        <v>56</v>
      </c>
      <c r="E39" s="103" t="s">
        <v>59</v>
      </c>
      <c r="F39" s="103" t="s">
        <v>36</v>
      </c>
      <c r="G39" s="45">
        <v>45139</v>
      </c>
      <c r="H39" s="45">
        <v>45323</v>
      </c>
      <c r="I39" s="115">
        <v>50000</v>
      </c>
      <c r="J39" s="106">
        <f>1854</f>
        <v>1854</v>
      </c>
      <c r="K39" s="105">
        <v>25</v>
      </c>
      <c r="L39" s="59">
        <f t="shared" ref="L39:L49" si="12">+I39*2.87%</f>
        <v>1435</v>
      </c>
      <c r="M39" s="58">
        <f t="shared" si="4"/>
        <v>3549.9999999999995</v>
      </c>
      <c r="N39" s="106">
        <f t="shared" si="11"/>
        <v>575</v>
      </c>
      <c r="O39" s="59">
        <f t="shared" si="5"/>
        <v>1520</v>
      </c>
      <c r="P39" s="59">
        <f t="shared" si="6"/>
        <v>3545.0000000000005</v>
      </c>
      <c r="Q39" s="60">
        <v>0</v>
      </c>
      <c r="R39" s="59">
        <f t="shared" si="7"/>
        <v>10650</v>
      </c>
      <c r="S39" s="59">
        <f t="shared" si="8"/>
        <v>4834</v>
      </c>
      <c r="T39" s="59">
        <f t="shared" si="9"/>
        <v>7670</v>
      </c>
      <c r="U39" s="61">
        <f t="shared" si="10"/>
        <v>45166</v>
      </c>
      <c r="V39" s="107">
        <v>112</v>
      </c>
    </row>
    <row r="40" spans="1:22" s="21" customFormat="1" ht="15" customHeight="1" x14ac:dyDescent="0.35">
      <c r="A40" s="63">
        <v>5</v>
      </c>
      <c r="B40" s="114" t="s">
        <v>62</v>
      </c>
      <c r="C40" s="63" t="s">
        <v>34</v>
      </c>
      <c r="D40" s="103" t="s">
        <v>56</v>
      </c>
      <c r="E40" s="103" t="s">
        <v>59</v>
      </c>
      <c r="F40" s="103" t="s">
        <v>36</v>
      </c>
      <c r="G40" s="45">
        <v>45200</v>
      </c>
      <c r="H40" s="45">
        <v>45383</v>
      </c>
      <c r="I40" s="115">
        <v>50000</v>
      </c>
      <c r="J40" s="106">
        <f>1854</f>
        <v>1854</v>
      </c>
      <c r="K40" s="105">
        <v>25</v>
      </c>
      <c r="L40" s="59">
        <f t="shared" si="12"/>
        <v>1435</v>
      </c>
      <c r="M40" s="58">
        <f t="shared" si="4"/>
        <v>3549.9999999999995</v>
      </c>
      <c r="N40" s="106">
        <f t="shared" si="11"/>
        <v>575</v>
      </c>
      <c r="O40" s="59">
        <f t="shared" si="5"/>
        <v>1520</v>
      </c>
      <c r="P40" s="59">
        <f t="shared" si="6"/>
        <v>3545.0000000000005</v>
      </c>
      <c r="Q40" s="60">
        <v>0</v>
      </c>
      <c r="R40" s="59">
        <f t="shared" si="7"/>
        <v>10650</v>
      </c>
      <c r="S40" s="59">
        <f t="shared" si="8"/>
        <v>4834</v>
      </c>
      <c r="T40" s="59">
        <f t="shared" si="9"/>
        <v>7670</v>
      </c>
      <c r="U40" s="61">
        <f t="shared" si="10"/>
        <v>45166</v>
      </c>
      <c r="V40" s="107">
        <v>112</v>
      </c>
    </row>
    <row r="41" spans="1:22" s="21" customFormat="1" ht="15" customHeight="1" x14ac:dyDescent="0.35">
      <c r="A41" s="63">
        <v>6</v>
      </c>
      <c r="B41" s="114" t="s">
        <v>63</v>
      </c>
      <c r="C41" s="63" t="s">
        <v>38</v>
      </c>
      <c r="D41" s="103" t="s">
        <v>56</v>
      </c>
      <c r="E41" s="103" t="s">
        <v>59</v>
      </c>
      <c r="F41" s="103" t="s">
        <v>36</v>
      </c>
      <c r="G41" s="45">
        <v>45108</v>
      </c>
      <c r="H41" s="45">
        <v>45292</v>
      </c>
      <c r="I41" s="115">
        <v>50000</v>
      </c>
      <c r="J41" s="106">
        <f>1854</f>
        <v>1854</v>
      </c>
      <c r="K41" s="105">
        <v>25</v>
      </c>
      <c r="L41" s="59">
        <f t="shared" si="12"/>
        <v>1435</v>
      </c>
      <c r="M41" s="58">
        <f t="shared" si="4"/>
        <v>3549.9999999999995</v>
      </c>
      <c r="N41" s="106">
        <f t="shared" si="11"/>
        <v>575</v>
      </c>
      <c r="O41" s="59">
        <f t="shared" si="5"/>
        <v>1520</v>
      </c>
      <c r="P41" s="59">
        <f t="shared" si="6"/>
        <v>3545.0000000000005</v>
      </c>
      <c r="Q41" s="60">
        <v>0</v>
      </c>
      <c r="R41" s="59">
        <f t="shared" si="7"/>
        <v>10650</v>
      </c>
      <c r="S41" s="59">
        <f t="shared" si="8"/>
        <v>4834</v>
      </c>
      <c r="T41" s="59">
        <f t="shared" si="9"/>
        <v>7670</v>
      </c>
      <c r="U41" s="61">
        <f t="shared" si="10"/>
        <v>45166</v>
      </c>
      <c r="V41" s="107">
        <v>112</v>
      </c>
    </row>
    <row r="42" spans="1:22" s="21" customFormat="1" ht="15" customHeight="1" x14ac:dyDescent="0.35">
      <c r="A42" s="63">
        <v>7</v>
      </c>
      <c r="B42" s="114" t="s">
        <v>64</v>
      </c>
      <c r="C42" s="63" t="s">
        <v>38</v>
      </c>
      <c r="D42" s="103" t="s">
        <v>56</v>
      </c>
      <c r="E42" s="103" t="s">
        <v>59</v>
      </c>
      <c r="F42" s="103" t="s">
        <v>36</v>
      </c>
      <c r="G42" s="45">
        <v>45108</v>
      </c>
      <c r="H42" s="45">
        <v>45292</v>
      </c>
      <c r="I42" s="115">
        <v>50000</v>
      </c>
      <c r="J42" s="106">
        <f>1854</f>
        <v>1854</v>
      </c>
      <c r="K42" s="105">
        <v>25</v>
      </c>
      <c r="L42" s="59">
        <f t="shared" si="12"/>
        <v>1435</v>
      </c>
      <c r="M42" s="58">
        <f t="shared" si="4"/>
        <v>3549.9999999999995</v>
      </c>
      <c r="N42" s="106">
        <f t="shared" si="11"/>
        <v>575</v>
      </c>
      <c r="O42" s="59">
        <f t="shared" si="5"/>
        <v>1520</v>
      </c>
      <c r="P42" s="59">
        <f t="shared" si="6"/>
        <v>3545.0000000000005</v>
      </c>
      <c r="Q42" s="60">
        <v>0</v>
      </c>
      <c r="R42" s="59">
        <f t="shared" si="7"/>
        <v>10650</v>
      </c>
      <c r="S42" s="59">
        <f t="shared" si="8"/>
        <v>4834</v>
      </c>
      <c r="T42" s="59">
        <f t="shared" si="9"/>
        <v>7670</v>
      </c>
      <c r="U42" s="61">
        <f t="shared" si="10"/>
        <v>45166</v>
      </c>
      <c r="V42" s="107">
        <v>112</v>
      </c>
    </row>
    <row r="43" spans="1:22" s="21" customFormat="1" ht="15" customHeight="1" x14ac:dyDescent="0.35">
      <c r="A43" s="63">
        <v>8</v>
      </c>
      <c r="B43" s="114" t="s">
        <v>65</v>
      </c>
      <c r="C43" s="63" t="s">
        <v>38</v>
      </c>
      <c r="D43" s="103" t="s">
        <v>56</v>
      </c>
      <c r="E43" s="103" t="s">
        <v>59</v>
      </c>
      <c r="F43" s="103" t="s">
        <v>36</v>
      </c>
      <c r="G43" s="45">
        <v>45200</v>
      </c>
      <c r="H43" s="45">
        <v>45383</v>
      </c>
      <c r="I43" s="115">
        <v>50000</v>
      </c>
      <c r="J43" s="106">
        <f>1854</f>
        <v>1854</v>
      </c>
      <c r="K43" s="105">
        <v>25</v>
      </c>
      <c r="L43" s="59">
        <f t="shared" si="12"/>
        <v>1435</v>
      </c>
      <c r="M43" s="121">
        <f t="shared" si="4"/>
        <v>3549.9999999999995</v>
      </c>
      <c r="N43" s="106">
        <f t="shared" si="11"/>
        <v>575</v>
      </c>
      <c r="O43" s="59">
        <f t="shared" si="5"/>
        <v>1520</v>
      </c>
      <c r="P43" s="117">
        <f t="shared" si="6"/>
        <v>3545.0000000000005</v>
      </c>
      <c r="Q43" s="60">
        <v>0</v>
      </c>
      <c r="R43" s="59">
        <f t="shared" si="7"/>
        <v>10650</v>
      </c>
      <c r="S43" s="59">
        <f t="shared" si="8"/>
        <v>4834</v>
      </c>
      <c r="T43" s="59">
        <f t="shared" si="9"/>
        <v>7670</v>
      </c>
      <c r="U43" s="61">
        <f t="shared" si="10"/>
        <v>45166</v>
      </c>
      <c r="V43" s="107">
        <v>112</v>
      </c>
    </row>
    <row r="44" spans="1:22" s="21" customFormat="1" ht="15" customHeight="1" x14ac:dyDescent="0.35">
      <c r="A44" s="63">
        <v>9</v>
      </c>
      <c r="B44" s="114" t="s">
        <v>66</v>
      </c>
      <c r="C44" s="63" t="s">
        <v>38</v>
      </c>
      <c r="D44" s="103" t="s">
        <v>56</v>
      </c>
      <c r="E44" s="103" t="s">
        <v>59</v>
      </c>
      <c r="F44" s="103" t="s">
        <v>36</v>
      </c>
      <c r="G44" s="45">
        <v>45200</v>
      </c>
      <c r="H44" s="45">
        <v>45383</v>
      </c>
      <c r="I44" s="106">
        <v>50000</v>
      </c>
      <c r="J44" s="106">
        <f>1854</f>
        <v>1854</v>
      </c>
      <c r="K44" s="105">
        <v>25</v>
      </c>
      <c r="L44" s="59">
        <f t="shared" si="12"/>
        <v>1435</v>
      </c>
      <c r="M44" s="121">
        <f t="shared" si="4"/>
        <v>3549.9999999999995</v>
      </c>
      <c r="N44" s="106">
        <f t="shared" si="11"/>
        <v>575</v>
      </c>
      <c r="O44" s="59">
        <f t="shared" si="5"/>
        <v>1520</v>
      </c>
      <c r="P44" s="117">
        <f t="shared" si="6"/>
        <v>3545.0000000000005</v>
      </c>
      <c r="Q44" s="60">
        <v>0</v>
      </c>
      <c r="R44" s="59">
        <f t="shared" si="7"/>
        <v>10650</v>
      </c>
      <c r="S44" s="59">
        <f t="shared" si="8"/>
        <v>4834</v>
      </c>
      <c r="T44" s="59">
        <f t="shared" si="9"/>
        <v>7670</v>
      </c>
      <c r="U44" s="61">
        <f t="shared" si="10"/>
        <v>45166</v>
      </c>
      <c r="V44" s="107">
        <v>112</v>
      </c>
    </row>
    <row r="45" spans="1:22" s="21" customFormat="1" ht="15" customHeight="1" x14ac:dyDescent="0.35">
      <c r="A45" s="63">
        <v>10</v>
      </c>
      <c r="B45" s="122" t="s">
        <v>67</v>
      </c>
      <c r="C45" s="63" t="s">
        <v>38</v>
      </c>
      <c r="D45" s="103" t="s">
        <v>56</v>
      </c>
      <c r="E45" s="103" t="s">
        <v>59</v>
      </c>
      <c r="F45" s="103" t="s">
        <v>36</v>
      </c>
      <c r="G45" s="123">
        <v>45200</v>
      </c>
      <c r="H45" s="123">
        <v>45383</v>
      </c>
      <c r="I45" s="115">
        <v>50000</v>
      </c>
      <c r="J45" s="106">
        <f>1854</f>
        <v>1854</v>
      </c>
      <c r="K45" s="105">
        <v>25</v>
      </c>
      <c r="L45" s="59">
        <f t="shared" si="12"/>
        <v>1435</v>
      </c>
      <c r="M45" s="121">
        <f t="shared" si="4"/>
        <v>3549.9999999999995</v>
      </c>
      <c r="N45" s="106">
        <f t="shared" si="11"/>
        <v>575</v>
      </c>
      <c r="O45" s="59">
        <f t="shared" si="5"/>
        <v>1520</v>
      </c>
      <c r="P45" s="117">
        <f t="shared" si="6"/>
        <v>3545.0000000000005</v>
      </c>
      <c r="Q45" s="60">
        <v>0</v>
      </c>
      <c r="R45" s="59">
        <f t="shared" si="7"/>
        <v>10650</v>
      </c>
      <c r="S45" s="59">
        <f t="shared" si="8"/>
        <v>4834</v>
      </c>
      <c r="T45" s="59">
        <f t="shared" si="9"/>
        <v>7670</v>
      </c>
      <c r="U45" s="61">
        <f t="shared" si="10"/>
        <v>45166</v>
      </c>
      <c r="V45" s="107">
        <v>112</v>
      </c>
    </row>
    <row r="46" spans="1:22" s="21" customFormat="1" ht="15" customHeight="1" x14ac:dyDescent="0.35">
      <c r="A46" s="63">
        <v>11</v>
      </c>
      <c r="B46" s="124" t="s">
        <v>68</v>
      </c>
      <c r="C46" s="63" t="s">
        <v>38</v>
      </c>
      <c r="D46" s="103" t="s">
        <v>56</v>
      </c>
      <c r="E46" s="103" t="s">
        <v>59</v>
      </c>
      <c r="F46" s="103" t="s">
        <v>36</v>
      </c>
      <c r="G46" s="123">
        <v>45231</v>
      </c>
      <c r="H46" s="123">
        <v>45413</v>
      </c>
      <c r="I46" s="115">
        <v>50000</v>
      </c>
      <c r="J46" s="106">
        <f>1854</f>
        <v>1854</v>
      </c>
      <c r="K46" s="105">
        <v>25</v>
      </c>
      <c r="L46" s="59">
        <f>+I46*2.87%</f>
        <v>1435</v>
      </c>
      <c r="M46" s="121">
        <f>+I46*7.1%</f>
        <v>3549.9999999999995</v>
      </c>
      <c r="N46" s="106">
        <f>I46*1.15%</f>
        <v>575</v>
      </c>
      <c r="O46" s="59">
        <f>+I46*3.04%</f>
        <v>1520</v>
      </c>
      <c r="P46" s="117">
        <f>+I46*7.09%</f>
        <v>3545.0000000000005</v>
      </c>
      <c r="Q46" s="60">
        <v>0</v>
      </c>
      <c r="R46" s="59">
        <f>SUM(K46:P46)</f>
        <v>10650</v>
      </c>
      <c r="S46" s="59">
        <f>+J46+K46+L46+O46+Q46</f>
        <v>4834</v>
      </c>
      <c r="T46" s="59">
        <f>+M46+N46+P46</f>
        <v>7670</v>
      </c>
      <c r="U46" s="61">
        <f>+I46-S46</f>
        <v>45166</v>
      </c>
      <c r="V46" s="107">
        <v>112</v>
      </c>
    </row>
    <row r="47" spans="1:22" s="21" customFormat="1" ht="15" customHeight="1" x14ac:dyDescent="0.35">
      <c r="A47" s="63">
        <v>12</v>
      </c>
      <c r="B47" s="114" t="s">
        <v>69</v>
      </c>
      <c r="C47" s="54" t="s">
        <v>38</v>
      </c>
      <c r="D47" s="125" t="s">
        <v>56</v>
      </c>
      <c r="E47" s="125" t="s">
        <v>70</v>
      </c>
      <c r="F47" s="103" t="s">
        <v>36</v>
      </c>
      <c r="G47" s="123">
        <v>45155</v>
      </c>
      <c r="H47" s="123">
        <v>45339</v>
      </c>
      <c r="I47" s="106">
        <v>70000</v>
      </c>
      <c r="J47" s="106">
        <v>4733.5200000000004</v>
      </c>
      <c r="K47" s="105">
        <v>25</v>
      </c>
      <c r="L47" s="59">
        <f>+I47*2.87%</f>
        <v>2009</v>
      </c>
      <c r="M47" s="121">
        <f t="shared" si="4"/>
        <v>4970</v>
      </c>
      <c r="N47" s="106">
        <f t="shared" si="11"/>
        <v>805</v>
      </c>
      <c r="O47" s="59">
        <f t="shared" si="5"/>
        <v>2128</v>
      </c>
      <c r="P47" s="117">
        <f t="shared" si="6"/>
        <v>4963</v>
      </c>
      <c r="Q47" s="60">
        <v>3174.76</v>
      </c>
      <c r="R47" s="59">
        <f t="shared" si="7"/>
        <v>14900</v>
      </c>
      <c r="S47" s="59">
        <f t="shared" si="8"/>
        <v>12070.28</v>
      </c>
      <c r="T47" s="59">
        <f t="shared" si="9"/>
        <v>10738</v>
      </c>
      <c r="U47" s="61">
        <f t="shared" si="10"/>
        <v>57929.72</v>
      </c>
      <c r="V47" s="107">
        <v>112</v>
      </c>
    </row>
    <row r="48" spans="1:22" s="21" customFormat="1" ht="18.75" customHeight="1" x14ac:dyDescent="0.35">
      <c r="A48" s="63">
        <v>13</v>
      </c>
      <c r="B48" s="126" t="s">
        <v>71</v>
      </c>
      <c r="C48" s="127" t="s">
        <v>38</v>
      </c>
      <c r="D48" s="125" t="s">
        <v>56</v>
      </c>
      <c r="E48" s="125" t="s">
        <v>72</v>
      </c>
      <c r="F48" s="103" t="s">
        <v>36</v>
      </c>
      <c r="G48" s="45">
        <v>45200</v>
      </c>
      <c r="H48" s="45">
        <v>45383</v>
      </c>
      <c r="I48" s="115">
        <v>40000</v>
      </c>
      <c r="J48" s="115">
        <v>442.65</v>
      </c>
      <c r="K48" s="58">
        <v>25</v>
      </c>
      <c r="L48" s="59">
        <f t="shared" si="12"/>
        <v>1148</v>
      </c>
      <c r="M48" s="58">
        <f>+I48*7.1%</f>
        <v>2839.9999999999995</v>
      </c>
      <c r="N48" s="106">
        <f t="shared" si="11"/>
        <v>460</v>
      </c>
      <c r="O48" s="59">
        <f>+I48*3.04%</f>
        <v>1216</v>
      </c>
      <c r="P48" s="59">
        <f>+I48*7.09%</f>
        <v>2836</v>
      </c>
      <c r="Q48" s="60">
        <v>0</v>
      </c>
      <c r="R48" s="59">
        <f>SUM(K48:P48)</f>
        <v>8525</v>
      </c>
      <c r="S48" s="59">
        <f>+J48+K48+L48+O48+Q48</f>
        <v>2831.65</v>
      </c>
      <c r="T48" s="59">
        <f>+M48+N48+P48</f>
        <v>6136</v>
      </c>
      <c r="U48" s="61">
        <f>+I48-S48</f>
        <v>37168.35</v>
      </c>
      <c r="V48" s="62">
        <v>112</v>
      </c>
    </row>
    <row r="49" spans="1:22" s="21" customFormat="1" ht="15.75" customHeight="1" thickBot="1" x14ac:dyDescent="0.4">
      <c r="A49" s="63">
        <v>14</v>
      </c>
      <c r="B49" s="109" t="s">
        <v>73</v>
      </c>
      <c r="C49" s="67" t="s">
        <v>34</v>
      </c>
      <c r="D49" s="101" t="s">
        <v>56</v>
      </c>
      <c r="E49" s="101" t="s">
        <v>74</v>
      </c>
      <c r="F49" s="103" t="s">
        <v>36</v>
      </c>
      <c r="G49" s="123">
        <v>45170</v>
      </c>
      <c r="H49" s="45">
        <v>45352</v>
      </c>
      <c r="I49" s="128">
        <v>28350</v>
      </c>
      <c r="J49" s="112">
        <v>0</v>
      </c>
      <c r="K49" s="112">
        <v>25</v>
      </c>
      <c r="L49" s="59">
        <f t="shared" si="12"/>
        <v>813.64499999999998</v>
      </c>
      <c r="M49" s="129">
        <f t="shared" si="4"/>
        <v>2012.85</v>
      </c>
      <c r="N49" s="106">
        <f t="shared" si="11"/>
        <v>326.02499999999998</v>
      </c>
      <c r="O49" s="90">
        <f t="shared" si="5"/>
        <v>861.84</v>
      </c>
      <c r="P49" s="59">
        <f>+I49*7.09%</f>
        <v>2010.0150000000001</v>
      </c>
      <c r="Q49" s="92">
        <v>0</v>
      </c>
      <c r="R49" s="72">
        <f t="shared" si="7"/>
        <v>6049.375</v>
      </c>
      <c r="S49" s="72">
        <f t="shared" si="8"/>
        <v>1700.4850000000001</v>
      </c>
      <c r="T49" s="72">
        <f t="shared" si="9"/>
        <v>4348.8900000000003</v>
      </c>
      <c r="U49" s="74">
        <f t="shared" si="10"/>
        <v>26649.514999999999</v>
      </c>
      <c r="V49" s="130">
        <v>112</v>
      </c>
    </row>
    <row r="50" spans="1:22" s="21" customFormat="1" ht="15" customHeight="1" thickBot="1" x14ac:dyDescent="0.4">
      <c r="A50" s="76"/>
      <c r="B50" s="76"/>
      <c r="C50" s="76"/>
      <c r="D50" s="76"/>
      <c r="E50" s="76"/>
      <c r="F50" s="76"/>
      <c r="G50" s="76"/>
      <c r="H50" s="76"/>
      <c r="I50" s="77">
        <f>SUM(I36:I49)</f>
        <v>781350</v>
      </c>
      <c r="J50" s="77">
        <f t="shared" ref="J50:U50" si="13">SUM(J36:J49)</f>
        <v>45936.21</v>
      </c>
      <c r="K50" s="77">
        <f t="shared" si="13"/>
        <v>350</v>
      </c>
      <c r="L50" s="77">
        <f t="shared" si="13"/>
        <v>22424.744999999999</v>
      </c>
      <c r="M50" s="77">
        <f t="shared" si="13"/>
        <v>55475.85</v>
      </c>
      <c r="N50" s="77">
        <f t="shared" si="13"/>
        <v>8201.3150000000005</v>
      </c>
      <c r="O50" s="77">
        <f t="shared" si="13"/>
        <v>23753.040000000001</v>
      </c>
      <c r="P50" s="77">
        <f t="shared" si="13"/>
        <v>55397.715000000004</v>
      </c>
      <c r="Q50" s="77">
        <f t="shared" si="13"/>
        <v>3174.76</v>
      </c>
      <c r="R50" s="77">
        <f t="shared" si="13"/>
        <v>165602.66500000001</v>
      </c>
      <c r="S50" s="77">
        <f t="shared" si="13"/>
        <v>95638.75499999999</v>
      </c>
      <c r="T50" s="77">
        <f t="shared" si="13"/>
        <v>119074.88</v>
      </c>
      <c r="U50" s="77">
        <f t="shared" si="13"/>
        <v>685711.245</v>
      </c>
      <c r="V50" s="78"/>
    </row>
    <row r="51" spans="1:22" s="21" customFormat="1" ht="8.1" customHeight="1" thickBot="1" x14ac:dyDescent="0.4">
      <c r="A51" s="30"/>
      <c r="C51" s="131"/>
      <c r="D51" s="30"/>
      <c r="E51" s="131"/>
      <c r="F51" s="131"/>
      <c r="G51" s="132"/>
      <c r="H51" s="132"/>
      <c r="I51" s="133"/>
      <c r="J51" s="134"/>
      <c r="K51" s="134"/>
      <c r="L51" s="133"/>
      <c r="M51" s="134"/>
      <c r="N51" s="135"/>
      <c r="O51" s="135"/>
      <c r="P51" s="135"/>
      <c r="Q51" s="136"/>
      <c r="R51" s="135"/>
      <c r="S51" s="135"/>
      <c r="T51" s="135"/>
      <c r="U51" s="137"/>
      <c r="V51" s="32"/>
    </row>
    <row r="52" spans="1:22" s="21" customFormat="1" ht="15" customHeight="1" thickBot="1" x14ac:dyDescent="0.4">
      <c r="A52" s="16" t="s">
        <v>75</v>
      </c>
      <c r="B52" s="17"/>
      <c r="C52" s="17"/>
      <c r="D52" s="17"/>
      <c r="E52" s="18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  <row r="53" spans="1:22" s="21" customFormat="1" ht="33" customHeight="1" x14ac:dyDescent="0.35">
      <c r="A53" s="42">
        <v>1</v>
      </c>
      <c r="B53" s="138" t="s">
        <v>76</v>
      </c>
      <c r="C53" s="54" t="s">
        <v>34</v>
      </c>
      <c r="D53" s="139" t="s">
        <v>75</v>
      </c>
      <c r="E53" s="42" t="s">
        <v>77</v>
      </c>
      <c r="F53" s="103" t="s">
        <v>36</v>
      </c>
      <c r="G53" s="46">
        <v>45170</v>
      </c>
      <c r="H53" s="46">
        <v>45352</v>
      </c>
      <c r="I53" s="140">
        <v>60000</v>
      </c>
      <c r="J53" s="48">
        <f>3486.68</f>
        <v>3486.68</v>
      </c>
      <c r="K53" s="48">
        <v>25</v>
      </c>
      <c r="L53" s="49">
        <f>+I53*2.87%</f>
        <v>1722</v>
      </c>
      <c r="M53" s="50">
        <f>+I53*7.1%</f>
        <v>4260</v>
      </c>
      <c r="N53" s="106">
        <f>I53*1.15%</f>
        <v>690</v>
      </c>
      <c r="O53" s="49">
        <f>+I53*3.04%</f>
        <v>1824</v>
      </c>
      <c r="P53" s="49">
        <f>+I53*7.09%</f>
        <v>4254</v>
      </c>
      <c r="Q53" s="51">
        <v>0</v>
      </c>
      <c r="R53" s="49">
        <f>SUM(K53:P53)</f>
        <v>12775</v>
      </c>
      <c r="S53" s="49">
        <f>+J53+K53+L53+O53+Q53</f>
        <v>7057.68</v>
      </c>
      <c r="T53" s="49">
        <f>+M53+N53+P53</f>
        <v>9204</v>
      </c>
      <c r="U53" s="52">
        <f>+I53-S53</f>
        <v>52942.32</v>
      </c>
      <c r="V53" s="53">
        <v>112</v>
      </c>
    </row>
    <row r="54" spans="1:22" s="21" customFormat="1" ht="20.100000000000001" customHeight="1" thickBot="1" x14ac:dyDescent="0.4">
      <c r="A54" s="101">
        <v>2</v>
      </c>
      <c r="B54" s="109" t="s">
        <v>78</v>
      </c>
      <c r="C54" s="67" t="s">
        <v>38</v>
      </c>
      <c r="D54" s="101" t="s">
        <v>75</v>
      </c>
      <c r="E54" s="67" t="s">
        <v>79</v>
      </c>
      <c r="F54" s="103" t="s">
        <v>36</v>
      </c>
      <c r="G54" s="141">
        <v>45231</v>
      </c>
      <c r="H54" s="141">
        <v>45413</v>
      </c>
      <c r="I54" s="128">
        <v>50000</v>
      </c>
      <c r="J54" s="71">
        <f>1854</f>
        <v>1854</v>
      </c>
      <c r="K54" s="112">
        <v>25</v>
      </c>
      <c r="L54" s="72">
        <f>+I54*2.87%</f>
        <v>1435</v>
      </c>
      <c r="M54" s="71">
        <f>+I54*7.1%</f>
        <v>3549.9999999999995</v>
      </c>
      <c r="N54" s="128">
        <f>I54*1.15%</f>
        <v>575</v>
      </c>
      <c r="O54" s="72">
        <f>+I54*3.04%</f>
        <v>1520</v>
      </c>
      <c r="P54" s="72">
        <f>+I54*7.09%</f>
        <v>3545.0000000000005</v>
      </c>
      <c r="Q54" s="73">
        <v>0</v>
      </c>
      <c r="R54" s="72">
        <f>SUM(K54:P54)</f>
        <v>10650</v>
      </c>
      <c r="S54" s="72">
        <f>+J54+K54+L54+O54+Q54</f>
        <v>4834</v>
      </c>
      <c r="T54" s="72">
        <f>+M54+N54+P54</f>
        <v>7670</v>
      </c>
      <c r="U54" s="74">
        <f>+I54-S54</f>
        <v>45166</v>
      </c>
      <c r="V54" s="75">
        <v>112</v>
      </c>
    </row>
    <row r="55" spans="1:22" s="21" customFormat="1" ht="15" customHeight="1" thickBot="1" x14ac:dyDescent="0.4">
      <c r="A55" s="76"/>
      <c r="B55" s="76"/>
      <c r="C55" s="76"/>
      <c r="D55" s="76"/>
      <c r="E55" s="76"/>
      <c r="F55" s="76"/>
      <c r="G55" s="76"/>
      <c r="H55" s="76"/>
      <c r="I55" s="77">
        <f>SUM(I53:I54)</f>
        <v>110000</v>
      </c>
      <c r="J55" s="77">
        <f t="shared" ref="J55:U55" si="14">SUM(J53:J54)</f>
        <v>5340.68</v>
      </c>
      <c r="K55" s="77">
        <f t="shared" si="14"/>
        <v>50</v>
      </c>
      <c r="L55" s="77">
        <f t="shared" si="14"/>
        <v>3157</v>
      </c>
      <c r="M55" s="77">
        <f t="shared" si="14"/>
        <v>7810</v>
      </c>
      <c r="N55" s="77">
        <f t="shared" si="14"/>
        <v>1265</v>
      </c>
      <c r="O55" s="77">
        <f t="shared" si="14"/>
        <v>3344</v>
      </c>
      <c r="P55" s="77">
        <f t="shared" si="14"/>
        <v>7799</v>
      </c>
      <c r="Q55" s="77">
        <f t="shared" si="14"/>
        <v>0</v>
      </c>
      <c r="R55" s="77">
        <f t="shared" si="14"/>
        <v>23425</v>
      </c>
      <c r="S55" s="77">
        <f t="shared" si="14"/>
        <v>11891.68</v>
      </c>
      <c r="T55" s="77">
        <f t="shared" si="14"/>
        <v>16874</v>
      </c>
      <c r="U55" s="77">
        <f t="shared" si="14"/>
        <v>98108.32</v>
      </c>
      <c r="V55" s="78"/>
    </row>
    <row r="56" spans="1:22" s="21" customFormat="1" ht="8.1" customHeight="1" thickBot="1" x14ac:dyDescent="0.4">
      <c r="A56" s="9"/>
      <c r="B56" s="10"/>
      <c r="C56" s="9"/>
      <c r="D56" s="10"/>
      <c r="E56" s="10"/>
      <c r="F56" s="9"/>
      <c r="G56" s="9"/>
      <c r="H56" s="9"/>
      <c r="I56" s="10"/>
      <c r="J56" s="3"/>
      <c r="K56" s="3"/>
      <c r="L56" s="10"/>
      <c r="M56" s="3"/>
      <c r="N56" s="10"/>
      <c r="O56" s="10"/>
      <c r="P56" s="10"/>
      <c r="Q56" s="4"/>
      <c r="R56" s="10"/>
      <c r="S56" s="10"/>
      <c r="T56" s="10"/>
      <c r="U56" s="10"/>
      <c r="V56" s="10"/>
    </row>
    <row r="57" spans="1:22" s="21" customFormat="1" ht="15" customHeight="1" thickBot="1" x14ac:dyDescent="0.4">
      <c r="A57" s="35" t="s">
        <v>80</v>
      </c>
      <c r="B57" s="36"/>
      <c r="C57" s="36"/>
      <c r="D57" s="36"/>
      <c r="E57" s="3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8"/>
    </row>
    <row r="58" spans="1:22" s="21" customFormat="1" ht="32.1" customHeight="1" thickBot="1" x14ac:dyDescent="0.4">
      <c r="A58" s="63">
        <v>1</v>
      </c>
      <c r="B58" s="114" t="s">
        <v>81</v>
      </c>
      <c r="C58" s="63" t="s">
        <v>38</v>
      </c>
      <c r="D58" s="67" t="s">
        <v>80</v>
      </c>
      <c r="E58" s="103" t="s">
        <v>82</v>
      </c>
      <c r="F58" s="103" t="s">
        <v>36</v>
      </c>
      <c r="G58" s="45">
        <v>45108</v>
      </c>
      <c r="H58" s="45">
        <v>45292</v>
      </c>
      <c r="I58" s="115">
        <v>75000</v>
      </c>
      <c r="J58" s="129">
        <f>6309.38</f>
        <v>6309.38</v>
      </c>
      <c r="K58" s="105">
        <v>25</v>
      </c>
      <c r="L58" s="59">
        <f>+I58*2.87%</f>
        <v>2152.5</v>
      </c>
      <c r="M58" s="58">
        <f>+I58*7.1%</f>
        <v>5324.9999999999991</v>
      </c>
      <c r="N58" s="59">
        <v>860.29</v>
      </c>
      <c r="O58" s="59">
        <f>+I58*3.04%</f>
        <v>2280</v>
      </c>
      <c r="P58" s="59">
        <f>+I58*7.09%</f>
        <v>5317.5</v>
      </c>
      <c r="Q58" s="60">
        <v>0</v>
      </c>
      <c r="R58" s="59">
        <f>SUM(K58:P58)</f>
        <v>15960.289999999999</v>
      </c>
      <c r="S58" s="59">
        <f>+J58+K58+L58+O58+Q58</f>
        <v>10766.880000000001</v>
      </c>
      <c r="T58" s="59">
        <f>+M58+N58+P58</f>
        <v>11502.789999999999</v>
      </c>
      <c r="U58" s="61">
        <f>+I58-S58</f>
        <v>64233.119999999995</v>
      </c>
      <c r="V58" s="107">
        <v>112</v>
      </c>
    </row>
    <row r="59" spans="1:22" s="21" customFormat="1" ht="15" customHeight="1" thickBot="1" x14ac:dyDescent="0.4">
      <c r="A59" s="76"/>
      <c r="B59" s="76"/>
      <c r="C59" s="76"/>
      <c r="D59" s="76"/>
      <c r="E59" s="76"/>
      <c r="F59" s="76"/>
      <c r="G59" s="76"/>
      <c r="H59" s="76"/>
      <c r="I59" s="77">
        <f>SUM(I58)</f>
        <v>75000</v>
      </c>
      <c r="J59" s="77">
        <f t="shared" ref="J59:U59" si="15">SUM(J58)</f>
        <v>6309.38</v>
      </c>
      <c r="K59" s="77">
        <f t="shared" si="15"/>
        <v>25</v>
      </c>
      <c r="L59" s="77">
        <f t="shared" si="15"/>
        <v>2152.5</v>
      </c>
      <c r="M59" s="77">
        <f t="shared" si="15"/>
        <v>5324.9999999999991</v>
      </c>
      <c r="N59" s="77">
        <f t="shared" si="15"/>
        <v>860.29</v>
      </c>
      <c r="O59" s="77">
        <f t="shared" si="15"/>
        <v>2280</v>
      </c>
      <c r="P59" s="77">
        <f t="shared" si="15"/>
        <v>5317.5</v>
      </c>
      <c r="Q59" s="77">
        <f t="shared" si="15"/>
        <v>0</v>
      </c>
      <c r="R59" s="77">
        <f t="shared" si="15"/>
        <v>15960.289999999999</v>
      </c>
      <c r="S59" s="77">
        <f t="shared" si="15"/>
        <v>10766.880000000001</v>
      </c>
      <c r="T59" s="77">
        <f t="shared" si="15"/>
        <v>11502.789999999999</v>
      </c>
      <c r="U59" s="77">
        <f t="shared" si="15"/>
        <v>64233.119999999995</v>
      </c>
      <c r="V59" s="78"/>
    </row>
    <row r="60" spans="1:22" s="21" customFormat="1" ht="6" customHeight="1" thickBot="1" x14ac:dyDescent="0.4">
      <c r="A60" s="9"/>
      <c r="B60" s="10"/>
      <c r="C60" s="9"/>
      <c r="D60" s="10"/>
      <c r="E60" s="10"/>
      <c r="F60" s="9"/>
      <c r="G60" s="9"/>
      <c r="H60" s="9"/>
      <c r="I60" s="10"/>
      <c r="J60" s="3"/>
      <c r="K60" s="3"/>
      <c r="L60" s="10"/>
      <c r="M60" s="3"/>
      <c r="N60" s="10"/>
      <c r="O60" s="10"/>
      <c r="P60" s="10"/>
      <c r="Q60" s="4"/>
      <c r="R60" s="10"/>
      <c r="S60" s="10"/>
      <c r="T60" s="10"/>
      <c r="U60" s="10"/>
      <c r="V60" s="10"/>
    </row>
    <row r="61" spans="1:22" s="21" customFormat="1" ht="15" customHeight="1" thickBot="1" x14ac:dyDescent="0.4">
      <c r="A61" s="142" t="s">
        <v>83</v>
      </c>
      <c r="B61" s="143"/>
      <c r="C61" s="36"/>
      <c r="D61" s="36"/>
      <c r="E61" s="37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7"/>
    </row>
    <row r="62" spans="1:22" s="21" customFormat="1" ht="30" customHeight="1" x14ac:dyDescent="0.35">
      <c r="A62" s="42">
        <v>1</v>
      </c>
      <c r="B62" s="144" t="s">
        <v>84</v>
      </c>
      <c r="C62" s="139" t="s">
        <v>38</v>
      </c>
      <c r="D62" s="67" t="s">
        <v>83</v>
      </c>
      <c r="E62" s="42" t="s">
        <v>85</v>
      </c>
      <c r="F62" s="103" t="s">
        <v>36</v>
      </c>
      <c r="G62" s="123">
        <v>45170</v>
      </c>
      <c r="H62" s="46">
        <v>45352</v>
      </c>
      <c r="I62" s="49">
        <v>120000</v>
      </c>
      <c r="J62" s="121">
        <v>16016.18</v>
      </c>
      <c r="K62" s="50">
        <v>25</v>
      </c>
      <c r="L62" s="49">
        <f>+I62*2.87%</f>
        <v>3444</v>
      </c>
      <c r="M62" s="50">
        <f>+I62*7.1%</f>
        <v>8520</v>
      </c>
      <c r="N62" s="59">
        <v>860.29</v>
      </c>
      <c r="O62" s="49">
        <f>+I62*3.04%</f>
        <v>3648</v>
      </c>
      <c r="P62" s="49">
        <f>+I62*7.09%</f>
        <v>8508</v>
      </c>
      <c r="Q62" s="60">
        <v>3174.76</v>
      </c>
      <c r="R62" s="49">
        <f>SUM(K62:P62)</f>
        <v>25005.29</v>
      </c>
      <c r="S62" s="49">
        <f>+J62+K62+L62+O62+Q62</f>
        <v>26307.940000000002</v>
      </c>
      <c r="T62" s="49">
        <f>+M62+N62+P62</f>
        <v>17888.29</v>
      </c>
      <c r="U62" s="52">
        <f>+I62-S62</f>
        <v>93692.06</v>
      </c>
      <c r="V62" s="53">
        <v>112</v>
      </c>
    </row>
    <row r="63" spans="1:22" s="21" customFormat="1" ht="30" customHeight="1" x14ac:dyDescent="0.35">
      <c r="A63" s="54">
        <v>2</v>
      </c>
      <c r="B63" s="109" t="s">
        <v>86</v>
      </c>
      <c r="C63" s="101" t="s">
        <v>34</v>
      </c>
      <c r="D63" s="67" t="s">
        <v>83</v>
      </c>
      <c r="E63" s="67" t="s">
        <v>87</v>
      </c>
      <c r="F63" s="103" t="s">
        <v>36</v>
      </c>
      <c r="G63" s="45">
        <v>45231</v>
      </c>
      <c r="H63" s="123">
        <v>45413</v>
      </c>
      <c r="I63" s="59">
        <v>80000</v>
      </c>
      <c r="J63" s="58">
        <v>6615.32</v>
      </c>
      <c r="K63" s="58">
        <v>25</v>
      </c>
      <c r="L63" s="59">
        <f>+I63*2.87%</f>
        <v>2296</v>
      </c>
      <c r="M63" s="58">
        <f>+I63*7.1%</f>
        <v>5679.9999999999991</v>
      </c>
      <c r="N63" s="59">
        <v>860.29</v>
      </c>
      <c r="O63" s="59">
        <f>+I63*3.04%</f>
        <v>2432</v>
      </c>
      <c r="P63" s="59">
        <f>+I63*7.09%</f>
        <v>5672</v>
      </c>
      <c r="Q63" s="60">
        <v>3174.76</v>
      </c>
      <c r="R63" s="59">
        <f>SUM(K63:P63)</f>
        <v>16965.29</v>
      </c>
      <c r="S63" s="59">
        <f>+J63+K63+L63+O63+Q63</f>
        <v>14543.08</v>
      </c>
      <c r="T63" s="59">
        <f>+M63+N63+P63</f>
        <v>12212.289999999999</v>
      </c>
      <c r="U63" s="61">
        <f>+I63-S63</f>
        <v>65456.92</v>
      </c>
      <c r="V63" s="62">
        <v>112</v>
      </c>
    </row>
    <row r="64" spans="1:22" s="21" customFormat="1" ht="30" customHeight="1" x14ac:dyDescent="0.35">
      <c r="A64" s="54">
        <v>3</v>
      </c>
      <c r="B64" s="145" t="s">
        <v>88</v>
      </c>
      <c r="C64" s="125" t="s">
        <v>38</v>
      </c>
      <c r="D64" s="67" t="s">
        <v>83</v>
      </c>
      <c r="E64" s="54" t="s">
        <v>89</v>
      </c>
      <c r="F64" s="103" t="s">
        <v>36</v>
      </c>
      <c r="G64" s="123">
        <v>45170</v>
      </c>
      <c r="H64" s="45">
        <v>45352</v>
      </c>
      <c r="I64" s="59">
        <v>50000</v>
      </c>
      <c r="J64" s="58">
        <f>1854</f>
        <v>1854</v>
      </c>
      <c r="K64" s="105">
        <v>25</v>
      </c>
      <c r="L64" s="59">
        <f>+I64*2.87%</f>
        <v>1435</v>
      </c>
      <c r="M64" s="58">
        <f>+I64*7.1%</f>
        <v>3549.9999999999995</v>
      </c>
      <c r="N64" s="106">
        <f>I64*1.15%</f>
        <v>575</v>
      </c>
      <c r="O64" s="59">
        <f>+I64*3.04%</f>
        <v>1520</v>
      </c>
      <c r="P64" s="59">
        <f>+I64*7.09%</f>
        <v>3545.0000000000005</v>
      </c>
      <c r="Q64" s="60">
        <v>0</v>
      </c>
      <c r="R64" s="59">
        <f>SUM(K64:P64)</f>
        <v>10650</v>
      </c>
      <c r="S64" s="59">
        <f>+J64+K64+L64+O64+Q64</f>
        <v>4834</v>
      </c>
      <c r="T64" s="59">
        <f>+M64+N64+P64</f>
        <v>7670</v>
      </c>
      <c r="U64" s="61">
        <f>+I64-S64</f>
        <v>45166</v>
      </c>
      <c r="V64" s="62">
        <v>112</v>
      </c>
    </row>
    <row r="65" spans="1:22" s="21" customFormat="1" ht="44.25" thickBot="1" x14ac:dyDescent="0.4">
      <c r="A65" s="146">
        <v>4</v>
      </c>
      <c r="B65" s="145" t="s">
        <v>90</v>
      </c>
      <c r="C65" s="67" t="s">
        <v>34</v>
      </c>
      <c r="D65" s="67" t="s">
        <v>83</v>
      </c>
      <c r="E65" s="54" t="s">
        <v>91</v>
      </c>
      <c r="F65" s="103" t="s">
        <v>36</v>
      </c>
      <c r="G65" s="141">
        <v>45200</v>
      </c>
      <c r="H65" s="141">
        <v>45383</v>
      </c>
      <c r="I65" s="147">
        <v>34000</v>
      </c>
      <c r="J65" s="71">
        <v>0</v>
      </c>
      <c r="K65" s="148">
        <v>25</v>
      </c>
      <c r="L65" s="149">
        <v>975.8</v>
      </c>
      <c r="M65" s="150">
        <f>+I65*7.1%</f>
        <v>2414</v>
      </c>
      <c r="N65" s="106">
        <f>I65*1.15%</f>
        <v>391</v>
      </c>
      <c r="O65" s="149">
        <f>+I65*3.04%</f>
        <v>1033.5999999999999</v>
      </c>
      <c r="P65" s="149">
        <f>+I65*7.09%</f>
        <v>2410.6000000000004</v>
      </c>
      <c r="Q65" s="151">
        <v>0</v>
      </c>
      <c r="R65" s="149">
        <f>SUM(K65:P65)</f>
        <v>7250</v>
      </c>
      <c r="S65" s="149">
        <f>+J65+K65+L65+O65+Q65</f>
        <v>2034.3999999999999</v>
      </c>
      <c r="T65" s="149">
        <f>+M65+N65+P65</f>
        <v>5215.6000000000004</v>
      </c>
      <c r="U65" s="152">
        <f>+I65-S65</f>
        <v>31965.599999999999</v>
      </c>
      <c r="V65" s="153">
        <v>112</v>
      </c>
    </row>
    <row r="66" spans="1:22" s="21" customFormat="1" ht="15" customHeight="1" thickBot="1" x14ac:dyDescent="0.4">
      <c r="A66" s="76"/>
      <c r="B66" s="76"/>
      <c r="C66" s="76"/>
      <c r="D66" s="76"/>
      <c r="E66" s="76"/>
      <c r="F66" s="76"/>
      <c r="G66" s="76"/>
      <c r="H66" s="76"/>
      <c r="I66" s="77">
        <f>SUM(I62:I65)</f>
        <v>284000</v>
      </c>
      <c r="J66" s="77">
        <f t="shared" ref="J66:U66" si="16">SUM(J62:J65)</f>
        <v>24485.5</v>
      </c>
      <c r="K66" s="77">
        <f t="shared" si="16"/>
        <v>100</v>
      </c>
      <c r="L66" s="77">
        <f t="shared" si="16"/>
        <v>8150.8</v>
      </c>
      <c r="M66" s="77">
        <f t="shared" si="16"/>
        <v>20164</v>
      </c>
      <c r="N66" s="77">
        <f t="shared" si="16"/>
        <v>2686.58</v>
      </c>
      <c r="O66" s="77">
        <f t="shared" si="16"/>
        <v>8633.6</v>
      </c>
      <c r="P66" s="77">
        <f t="shared" si="16"/>
        <v>20135.599999999999</v>
      </c>
      <c r="Q66" s="77">
        <f t="shared" si="16"/>
        <v>6349.52</v>
      </c>
      <c r="R66" s="77">
        <f t="shared" si="16"/>
        <v>59870.58</v>
      </c>
      <c r="S66" s="77">
        <f t="shared" si="16"/>
        <v>47719.420000000006</v>
      </c>
      <c r="T66" s="77">
        <f t="shared" si="16"/>
        <v>42986.18</v>
      </c>
      <c r="U66" s="77">
        <f t="shared" si="16"/>
        <v>236280.58</v>
      </c>
      <c r="V66" s="78"/>
    </row>
    <row r="67" spans="1:22" s="21" customFormat="1" ht="7.5" customHeight="1" thickBot="1" x14ac:dyDescent="0.4">
      <c r="A67" s="131"/>
      <c r="C67" s="131"/>
      <c r="G67" s="131"/>
      <c r="H67" s="131"/>
      <c r="J67" s="154"/>
      <c r="K67" s="154"/>
      <c r="M67" s="154"/>
      <c r="Q67" s="155"/>
    </row>
    <row r="68" spans="1:22" s="21" customFormat="1" ht="15" customHeight="1" thickBot="1" x14ac:dyDescent="0.4">
      <c r="A68" s="35" t="s">
        <v>92</v>
      </c>
      <c r="B68" s="36"/>
      <c r="C68" s="36"/>
      <c r="D68" s="36"/>
      <c r="E68" s="36"/>
      <c r="F68" s="156"/>
      <c r="G68" s="157"/>
      <c r="H68" s="158"/>
      <c r="I68" s="159"/>
      <c r="J68" s="159"/>
      <c r="K68" s="159"/>
      <c r="L68" s="160"/>
      <c r="M68" s="159"/>
      <c r="N68" s="159"/>
      <c r="O68" s="161"/>
      <c r="P68" s="159"/>
      <c r="Q68" s="162"/>
      <c r="R68" s="159"/>
      <c r="S68" s="159"/>
      <c r="T68" s="156"/>
      <c r="U68" s="156"/>
      <c r="V68" s="163"/>
    </row>
    <row r="69" spans="1:22" s="21" customFormat="1" ht="45.75" customHeight="1" thickBot="1" x14ac:dyDescent="0.4">
      <c r="A69" s="42">
        <v>1</v>
      </c>
      <c r="B69" s="144" t="s">
        <v>93</v>
      </c>
      <c r="C69" s="139" t="s">
        <v>38</v>
      </c>
      <c r="D69" s="42" t="s">
        <v>94</v>
      </c>
      <c r="E69" s="42" t="s">
        <v>95</v>
      </c>
      <c r="F69" s="103" t="s">
        <v>36</v>
      </c>
      <c r="G69" s="123">
        <v>45170</v>
      </c>
      <c r="H69" s="45">
        <v>45352</v>
      </c>
      <c r="I69" s="140">
        <v>50000</v>
      </c>
      <c r="J69" s="164">
        <f>1854</f>
        <v>1854</v>
      </c>
      <c r="K69" s="48">
        <v>25</v>
      </c>
      <c r="L69" s="49">
        <f>+I69*2.87%</f>
        <v>1435</v>
      </c>
      <c r="M69" s="50">
        <f>+I69*7.1%</f>
        <v>3549.9999999999995</v>
      </c>
      <c r="N69" s="49">
        <f>+I69*1.15%</f>
        <v>575</v>
      </c>
      <c r="O69" s="49">
        <f>+I69*3.04%</f>
        <v>1520</v>
      </c>
      <c r="P69" s="49">
        <f>+I69*7.09%</f>
        <v>3545.0000000000005</v>
      </c>
      <c r="Q69" s="51">
        <v>0</v>
      </c>
      <c r="R69" s="49">
        <f>SUM(K69:P69)</f>
        <v>10650</v>
      </c>
      <c r="S69" s="49">
        <f>+J69+K69+L69+O69+Q69</f>
        <v>4834</v>
      </c>
      <c r="T69" s="49">
        <f>+M69+N69+P69</f>
        <v>7670</v>
      </c>
      <c r="U69" s="52">
        <f>+I69-S69</f>
        <v>45166</v>
      </c>
      <c r="V69" s="53">
        <v>112</v>
      </c>
    </row>
    <row r="70" spans="1:22" s="21" customFormat="1" ht="15" customHeight="1" thickBot="1" x14ac:dyDescent="0.4">
      <c r="A70" s="165"/>
      <c r="B70" s="166"/>
      <c r="C70" s="166"/>
      <c r="D70" s="166"/>
      <c r="E70" s="166"/>
      <c r="F70" s="166"/>
      <c r="G70" s="166"/>
      <c r="H70" s="167"/>
      <c r="I70" s="77">
        <f>SUM(I69)</f>
        <v>50000</v>
      </c>
      <c r="J70" s="77">
        <f t="shared" ref="J70:U70" si="17">SUM(J69)</f>
        <v>1854</v>
      </c>
      <c r="K70" s="77">
        <f t="shared" si="17"/>
        <v>25</v>
      </c>
      <c r="L70" s="77">
        <f t="shared" si="17"/>
        <v>1435</v>
      </c>
      <c r="M70" s="77">
        <f t="shared" si="17"/>
        <v>3549.9999999999995</v>
      </c>
      <c r="N70" s="77">
        <f t="shared" si="17"/>
        <v>575</v>
      </c>
      <c r="O70" s="77">
        <f t="shared" si="17"/>
        <v>1520</v>
      </c>
      <c r="P70" s="77">
        <f t="shared" si="17"/>
        <v>3545.0000000000005</v>
      </c>
      <c r="Q70" s="77">
        <f t="shared" si="17"/>
        <v>0</v>
      </c>
      <c r="R70" s="77">
        <f t="shared" si="17"/>
        <v>10650</v>
      </c>
      <c r="S70" s="77">
        <f t="shared" si="17"/>
        <v>4834</v>
      </c>
      <c r="T70" s="77">
        <f t="shared" si="17"/>
        <v>7670</v>
      </c>
      <c r="U70" s="77">
        <f t="shared" si="17"/>
        <v>45166</v>
      </c>
      <c r="V70" s="78"/>
    </row>
    <row r="71" spans="1:22" s="21" customFormat="1" ht="8.1" customHeight="1" thickBot="1" x14ac:dyDescent="0.4">
      <c r="A71" s="30"/>
      <c r="B71" s="168"/>
      <c r="C71" s="168"/>
      <c r="D71" s="168"/>
      <c r="E71" s="168"/>
      <c r="F71" s="168"/>
      <c r="G71" s="168"/>
      <c r="H71" s="168"/>
      <c r="I71" s="137"/>
      <c r="J71" s="169"/>
      <c r="K71" s="169"/>
      <c r="L71" s="137"/>
      <c r="M71" s="169"/>
      <c r="N71" s="137"/>
      <c r="O71" s="137"/>
      <c r="P71" s="137"/>
      <c r="Q71" s="136"/>
      <c r="R71" s="137"/>
      <c r="S71" s="137"/>
      <c r="T71" s="137"/>
      <c r="U71" s="137"/>
      <c r="V71" s="32"/>
    </row>
    <row r="72" spans="1:22" s="21" customFormat="1" ht="15" customHeight="1" thickBot="1" x14ac:dyDescent="0.4">
      <c r="A72" s="35" t="s">
        <v>96</v>
      </c>
      <c r="B72" s="36"/>
      <c r="C72" s="36"/>
      <c r="D72" s="36"/>
      <c r="E72" s="37"/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</row>
    <row r="73" spans="1:22" s="21" customFormat="1" ht="31.5" x14ac:dyDescent="0.35">
      <c r="A73" s="42">
        <v>1</v>
      </c>
      <c r="B73" s="170" t="s">
        <v>97</v>
      </c>
      <c r="C73" s="42" t="s">
        <v>38</v>
      </c>
      <c r="D73" s="42" t="s">
        <v>98</v>
      </c>
      <c r="E73" s="42" t="s">
        <v>99</v>
      </c>
      <c r="F73" s="103" t="s">
        <v>36</v>
      </c>
      <c r="G73" s="123">
        <v>45170</v>
      </c>
      <c r="H73" s="45">
        <v>45352</v>
      </c>
      <c r="I73" s="140">
        <v>70000</v>
      </c>
      <c r="J73" s="50">
        <v>5368.48</v>
      </c>
      <c r="K73" s="48">
        <v>25</v>
      </c>
      <c r="L73" s="49">
        <f>+I73*2.87%</f>
        <v>2009</v>
      </c>
      <c r="M73" s="50">
        <f>+I73*7.1%</f>
        <v>4970</v>
      </c>
      <c r="N73" s="140">
        <f>+I73*1.15%</f>
        <v>805</v>
      </c>
      <c r="O73" s="49">
        <f>+I73*3.04%</f>
        <v>2128</v>
      </c>
      <c r="P73" s="49">
        <f>+I73*7.09%</f>
        <v>4963</v>
      </c>
      <c r="Q73" s="51">
        <v>0</v>
      </c>
      <c r="R73" s="49">
        <f>SUM(K73:P73)</f>
        <v>14900</v>
      </c>
      <c r="S73" s="49">
        <f>+J73+K73+L73+O73+Q73</f>
        <v>9530.48</v>
      </c>
      <c r="T73" s="49">
        <f>+M73+N73+P73</f>
        <v>10738</v>
      </c>
      <c r="U73" s="52">
        <f>+I73-S73</f>
        <v>60469.520000000004</v>
      </c>
      <c r="V73" s="53">
        <v>112</v>
      </c>
    </row>
    <row r="74" spans="1:22" s="21" customFormat="1" ht="36" customHeight="1" thickBot="1" x14ac:dyDescent="0.4">
      <c r="A74" s="65">
        <v>2</v>
      </c>
      <c r="B74" s="171" t="s">
        <v>100</v>
      </c>
      <c r="C74" s="65" t="s">
        <v>101</v>
      </c>
      <c r="D74" s="65" t="s">
        <v>98</v>
      </c>
      <c r="E74" s="63" t="s">
        <v>102</v>
      </c>
      <c r="F74" s="103" t="s">
        <v>36</v>
      </c>
      <c r="G74" s="141">
        <v>45200</v>
      </c>
      <c r="H74" s="141">
        <v>45383</v>
      </c>
      <c r="I74" s="172">
        <v>50000</v>
      </c>
      <c r="J74" s="129">
        <f>1854</f>
        <v>1854</v>
      </c>
      <c r="K74" s="89">
        <v>25</v>
      </c>
      <c r="L74" s="90">
        <f>+I74*2.87%</f>
        <v>1435</v>
      </c>
      <c r="M74" s="129">
        <f>+I74*7.1%</f>
        <v>3549.9999999999995</v>
      </c>
      <c r="N74" s="87">
        <f>I74*1.15%</f>
        <v>575</v>
      </c>
      <c r="O74" s="90">
        <f>+I74*3.04%</f>
        <v>1520</v>
      </c>
      <c r="P74" s="90">
        <f>+I74*7.09%</f>
        <v>3545.0000000000005</v>
      </c>
      <c r="Q74" s="91">
        <v>0</v>
      </c>
      <c r="R74" s="90">
        <f>SUM(K74:P74)</f>
        <v>10650</v>
      </c>
      <c r="S74" s="90">
        <f>+J74+K74+L74+O74+Q74</f>
        <v>4834</v>
      </c>
      <c r="T74" s="90">
        <f>+M74+N74+P74</f>
        <v>7670</v>
      </c>
      <c r="U74" s="92">
        <f>+I74-S74</f>
        <v>45166</v>
      </c>
      <c r="V74" s="130">
        <v>112</v>
      </c>
    </row>
    <row r="75" spans="1:22" s="21" customFormat="1" ht="15" customHeight="1" thickBot="1" x14ac:dyDescent="0.4">
      <c r="A75" s="76"/>
      <c r="B75" s="76"/>
      <c r="C75" s="76"/>
      <c r="D75" s="76"/>
      <c r="E75" s="76"/>
      <c r="F75" s="76"/>
      <c r="G75" s="76"/>
      <c r="H75" s="76"/>
      <c r="I75" s="77">
        <f>SUM(I73:I74)</f>
        <v>120000</v>
      </c>
      <c r="J75" s="77">
        <f t="shared" ref="J75:U75" si="18">SUM(J73:J74)</f>
        <v>7222.48</v>
      </c>
      <c r="K75" s="77">
        <f t="shared" si="18"/>
        <v>50</v>
      </c>
      <c r="L75" s="77">
        <f t="shared" si="18"/>
        <v>3444</v>
      </c>
      <c r="M75" s="77">
        <f t="shared" si="18"/>
        <v>8520</v>
      </c>
      <c r="N75" s="77">
        <f t="shared" si="18"/>
        <v>1380</v>
      </c>
      <c r="O75" s="77">
        <f t="shared" si="18"/>
        <v>3648</v>
      </c>
      <c r="P75" s="77">
        <f t="shared" si="18"/>
        <v>8508</v>
      </c>
      <c r="Q75" s="77">
        <f t="shared" si="18"/>
        <v>0</v>
      </c>
      <c r="R75" s="77">
        <f t="shared" si="18"/>
        <v>25550</v>
      </c>
      <c r="S75" s="77">
        <f t="shared" si="18"/>
        <v>14364.48</v>
      </c>
      <c r="T75" s="77">
        <f t="shared" si="18"/>
        <v>18408</v>
      </c>
      <c r="U75" s="77">
        <f t="shared" si="18"/>
        <v>105635.52</v>
      </c>
      <c r="V75" s="78"/>
    </row>
    <row r="76" spans="1:22" s="21" customFormat="1" ht="8.1" customHeight="1" thickBot="1" x14ac:dyDescent="0.4">
      <c r="A76" s="173"/>
      <c r="B76" s="168"/>
      <c r="C76" s="168"/>
      <c r="D76" s="168"/>
      <c r="E76" s="174"/>
      <c r="F76" s="168"/>
      <c r="G76" s="168"/>
      <c r="H76" s="168"/>
      <c r="I76" s="137"/>
      <c r="J76" s="169"/>
      <c r="K76" s="169"/>
      <c r="L76" s="137"/>
      <c r="M76" s="169"/>
      <c r="N76" s="137"/>
      <c r="O76" s="137"/>
      <c r="P76" s="137"/>
      <c r="Q76" s="136"/>
      <c r="R76" s="137"/>
      <c r="S76" s="137"/>
      <c r="T76" s="137"/>
      <c r="U76" s="137"/>
      <c r="V76" s="32"/>
    </row>
    <row r="77" spans="1:22" s="21" customFormat="1" ht="15" customHeight="1" thickBot="1" x14ac:dyDescent="0.4">
      <c r="A77" s="35" t="s">
        <v>103</v>
      </c>
      <c r="B77" s="36"/>
      <c r="C77" s="36"/>
      <c r="D77" s="36"/>
      <c r="E77" s="37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</row>
    <row r="78" spans="1:22" s="21" customFormat="1" ht="31.5" x14ac:dyDescent="0.35">
      <c r="A78" s="42">
        <v>1</v>
      </c>
      <c r="B78" s="170" t="s">
        <v>104</v>
      </c>
      <c r="C78" s="42" t="s">
        <v>38</v>
      </c>
      <c r="D78" s="175" t="s">
        <v>105</v>
      </c>
      <c r="E78" s="42" t="s">
        <v>106</v>
      </c>
      <c r="F78" s="103" t="s">
        <v>36</v>
      </c>
      <c r="G78" s="46">
        <v>45200</v>
      </c>
      <c r="H78" s="46">
        <v>45383</v>
      </c>
      <c r="I78" s="140">
        <v>50000</v>
      </c>
      <c r="J78" s="50">
        <f>1854</f>
        <v>1854</v>
      </c>
      <c r="K78" s="48">
        <v>25</v>
      </c>
      <c r="L78" s="49">
        <f>+I78*2.87%</f>
        <v>1435</v>
      </c>
      <c r="M78" s="50">
        <f>+I78*7.1%</f>
        <v>3549.9999999999995</v>
      </c>
      <c r="N78" s="140">
        <f>I78*1.15%</f>
        <v>575</v>
      </c>
      <c r="O78" s="49">
        <f>+I78*3.04%</f>
        <v>1520</v>
      </c>
      <c r="P78" s="49">
        <f>+I78*7.09%</f>
        <v>3545.0000000000005</v>
      </c>
      <c r="Q78" s="51">
        <v>0</v>
      </c>
      <c r="R78" s="49">
        <f>SUM(K78:P78)</f>
        <v>10650</v>
      </c>
      <c r="S78" s="49">
        <f>+J78+K78+L78+O78+Q78</f>
        <v>4834</v>
      </c>
      <c r="T78" s="49">
        <f>+M78+N78+P78</f>
        <v>7670</v>
      </c>
      <c r="U78" s="52">
        <f>+I78-S78</f>
        <v>45166</v>
      </c>
      <c r="V78" s="53">
        <v>112</v>
      </c>
    </row>
    <row r="79" spans="1:22" s="21" customFormat="1" ht="30" customHeight="1" thickBot="1" x14ac:dyDescent="0.4">
      <c r="A79" s="65">
        <v>2</v>
      </c>
      <c r="B79" s="171" t="s">
        <v>107</v>
      </c>
      <c r="C79" s="65" t="s">
        <v>101</v>
      </c>
      <c r="D79" s="176" t="s">
        <v>105</v>
      </c>
      <c r="E79" s="65" t="s">
        <v>106</v>
      </c>
      <c r="F79" s="103" t="s">
        <v>36</v>
      </c>
      <c r="G79" s="123">
        <v>45170</v>
      </c>
      <c r="H79" s="123">
        <v>45352</v>
      </c>
      <c r="I79" s="87">
        <v>50000</v>
      </c>
      <c r="J79" s="129">
        <f>1854</f>
        <v>1854</v>
      </c>
      <c r="K79" s="89">
        <v>25</v>
      </c>
      <c r="L79" s="90">
        <f>+I79*2.87%</f>
        <v>1435</v>
      </c>
      <c r="M79" s="129">
        <f>+I79*7.1%</f>
        <v>3549.9999999999995</v>
      </c>
      <c r="N79" s="87">
        <f>I79*1.15%</f>
        <v>575</v>
      </c>
      <c r="O79" s="90">
        <f>+I79*3.04%</f>
        <v>1520</v>
      </c>
      <c r="P79" s="90">
        <f>+I79*7.09%</f>
        <v>3545.0000000000005</v>
      </c>
      <c r="Q79" s="91">
        <v>0</v>
      </c>
      <c r="R79" s="90">
        <f>SUM(K79:P79)</f>
        <v>10650</v>
      </c>
      <c r="S79" s="90">
        <f>+J79+K79+L79+O79+Q79</f>
        <v>4834</v>
      </c>
      <c r="T79" s="90">
        <f>+M79+N79+P79</f>
        <v>7670</v>
      </c>
      <c r="U79" s="92">
        <f>+I79-S79</f>
        <v>45166</v>
      </c>
      <c r="V79" s="130">
        <v>112</v>
      </c>
    </row>
    <row r="80" spans="1:22" s="21" customFormat="1" ht="15" customHeight="1" thickBot="1" x14ac:dyDescent="0.4">
      <c r="A80" s="76"/>
      <c r="B80" s="76"/>
      <c r="C80" s="76"/>
      <c r="D80" s="76"/>
      <c r="E80" s="76"/>
      <c r="F80" s="76"/>
      <c r="G80" s="76"/>
      <c r="H80" s="76"/>
      <c r="I80" s="77">
        <f>SUM(I78:I79)</f>
        <v>100000</v>
      </c>
      <c r="J80" s="77">
        <f t="shared" ref="J80:U80" si="19">SUM(J78:J79)</f>
        <v>3708</v>
      </c>
      <c r="K80" s="77">
        <f t="shared" si="19"/>
        <v>50</v>
      </c>
      <c r="L80" s="77">
        <f t="shared" si="19"/>
        <v>2870</v>
      </c>
      <c r="M80" s="77">
        <f t="shared" si="19"/>
        <v>7099.9999999999991</v>
      </c>
      <c r="N80" s="77">
        <f t="shared" si="19"/>
        <v>1150</v>
      </c>
      <c r="O80" s="77">
        <f t="shared" si="19"/>
        <v>3040</v>
      </c>
      <c r="P80" s="77">
        <f t="shared" si="19"/>
        <v>7090.0000000000009</v>
      </c>
      <c r="Q80" s="77">
        <f t="shared" si="19"/>
        <v>0</v>
      </c>
      <c r="R80" s="77">
        <f t="shared" si="19"/>
        <v>21300</v>
      </c>
      <c r="S80" s="77">
        <f t="shared" si="19"/>
        <v>9668</v>
      </c>
      <c r="T80" s="77">
        <f t="shared" si="19"/>
        <v>15340</v>
      </c>
      <c r="U80" s="77">
        <f t="shared" si="19"/>
        <v>90332</v>
      </c>
      <c r="V80" s="78"/>
    </row>
    <row r="81" spans="1:22" s="21" customFormat="1" ht="8.1" customHeight="1" thickBot="1" x14ac:dyDescent="0.4">
      <c r="A81" s="173"/>
      <c r="B81" s="168"/>
      <c r="C81" s="168"/>
      <c r="D81" s="168"/>
      <c r="E81" s="168"/>
      <c r="F81" s="168"/>
      <c r="G81" s="168"/>
      <c r="H81" s="168"/>
      <c r="I81" s="137"/>
      <c r="J81" s="169"/>
      <c r="K81" s="169"/>
      <c r="L81" s="137"/>
      <c r="M81" s="169"/>
      <c r="N81" s="137"/>
      <c r="O81" s="137"/>
      <c r="P81" s="137"/>
      <c r="Q81" s="136"/>
      <c r="R81" s="137"/>
      <c r="S81" s="137"/>
      <c r="T81" s="137"/>
      <c r="U81" s="137"/>
      <c r="V81" s="32"/>
    </row>
    <row r="82" spans="1:22" s="21" customFormat="1" ht="15" customHeight="1" thickBot="1" x14ac:dyDescent="0.4">
      <c r="A82" s="35" t="s">
        <v>108</v>
      </c>
      <c r="B82" s="36"/>
      <c r="C82" s="36"/>
      <c r="D82" s="36"/>
      <c r="E82" s="37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</row>
    <row r="83" spans="1:22" s="21" customFormat="1" ht="20.100000000000001" customHeight="1" x14ac:dyDescent="0.35">
      <c r="A83" s="42">
        <v>1</v>
      </c>
      <c r="B83" s="170" t="s">
        <v>109</v>
      </c>
      <c r="C83" s="42" t="s">
        <v>38</v>
      </c>
      <c r="D83" s="42" t="s">
        <v>108</v>
      </c>
      <c r="E83" s="42" t="s">
        <v>110</v>
      </c>
      <c r="F83" s="103" t="s">
        <v>36</v>
      </c>
      <c r="G83" s="46">
        <v>45170</v>
      </c>
      <c r="H83" s="46">
        <v>45352</v>
      </c>
      <c r="I83" s="140">
        <v>100000</v>
      </c>
      <c r="J83" s="50">
        <f>12105.37</f>
        <v>12105.37</v>
      </c>
      <c r="K83" s="48">
        <v>25</v>
      </c>
      <c r="L83" s="49">
        <f>+I83*2.87%</f>
        <v>2870</v>
      </c>
      <c r="M83" s="50">
        <f>+I83*7.1%</f>
        <v>7099.9999999999991</v>
      </c>
      <c r="N83" s="59">
        <v>860.29</v>
      </c>
      <c r="O83" s="49">
        <f>+I83*3.04%</f>
        <v>3040</v>
      </c>
      <c r="P83" s="49">
        <f>+I83*7.09%</f>
        <v>7090.0000000000009</v>
      </c>
      <c r="Q83" s="51">
        <v>0</v>
      </c>
      <c r="R83" s="49">
        <f>SUM(L83:P83)</f>
        <v>20960.29</v>
      </c>
      <c r="S83" s="49">
        <f>+J83+K83+L83+O83+Q83</f>
        <v>18040.370000000003</v>
      </c>
      <c r="T83" s="49">
        <f>+M83+N83+P83</f>
        <v>15050.29</v>
      </c>
      <c r="U83" s="52">
        <f>+I83-S83</f>
        <v>81959.63</v>
      </c>
      <c r="V83" s="53">
        <v>112</v>
      </c>
    </row>
    <row r="84" spans="1:22" s="21" customFormat="1" ht="20.100000000000001" customHeight="1" thickBot="1" x14ac:dyDescent="0.4">
      <c r="A84" s="177">
        <v>2</v>
      </c>
      <c r="B84" s="178" t="s">
        <v>111</v>
      </c>
      <c r="C84" s="146" t="s">
        <v>38</v>
      </c>
      <c r="D84" s="146" t="s">
        <v>108</v>
      </c>
      <c r="E84" s="179" t="s">
        <v>112</v>
      </c>
      <c r="F84" s="103" t="s">
        <v>36</v>
      </c>
      <c r="G84" s="123">
        <v>45200</v>
      </c>
      <c r="H84" s="123">
        <v>45383</v>
      </c>
      <c r="I84" s="147">
        <v>60000</v>
      </c>
      <c r="J84" s="148">
        <v>3486.68</v>
      </c>
      <c r="K84" s="148">
        <v>25</v>
      </c>
      <c r="L84" s="149">
        <f>+I84*2.87%</f>
        <v>1722</v>
      </c>
      <c r="M84" s="150">
        <f>+I84*7.1%</f>
        <v>4260</v>
      </c>
      <c r="N84" s="149">
        <f>+I84*1.15%</f>
        <v>690</v>
      </c>
      <c r="O84" s="149">
        <f>+I84*3.04%</f>
        <v>1824</v>
      </c>
      <c r="P84" s="149">
        <f>+I84*7.09%</f>
        <v>4254</v>
      </c>
      <c r="Q84" s="151">
        <v>0</v>
      </c>
      <c r="R84" s="149">
        <f>SUM(K84:P84)</f>
        <v>12775</v>
      </c>
      <c r="S84" s="149">
        <f>+J84+K84+L84+O84+Q84</f>
        <v>7057.68</v>
      </c>
      <c r="T84" s="149">
        <f>+M84+N84+P84</f>
        <v>9204</v>
      </c>
      <c r="U84" s="152">
        <f>+I84-S84</f>
        <v>52942.32</v>
      </c>
      <c r="V84" s="153">
        <v>112</v>
      </c>
    </row>
    <row r="85" spans="1:22" s="21" customFormat="1" ht="15" customHeight="1" thickBot="1" x14ac:dyDescent="0.4">
      <c r="A85" s="76"/>
      <c r="B85" s="76"/>
      <c r="C85" s="76"/>
      <c r="D85" s="76"/>
      <c r="E85" s="76"/>
      <c r="F85" s="76"/>
      <c r="G85" s="76"/>
      <c r="H85" s="76"/>
      <c r="I85" s="77">
        <f>SUM(I83:I84)</f>
        <v>160000</v>
      </c>
      <c r="J85" s="77">
        <f t="shared" ref="J85:U85" si="20">SUM(J83:J84)</f>
        <v>15592.050000000001</v>
      </c>
      <c r="K85" s="77">
        <f t="shared" si="20"/>
        <v>50</v>
      </c>
      <c r="L85" s="77">
        <f t="shared" si="20"/>
        <v>4592</v>
      </c>
      <c r="M85" s="77">
        <f t="shared" si="20"/>
        <v>11360</v>
      </c>
      <c r="N85" s="77">
        <f t="shared" si="20"/>
        <v>1550.29</v>
      </c>
      <c r="O85" s="77">
        <f t="shared" si="20"/>
        <v>4864</v>
      </c>
      <c r="P85" s="77">
        <f t="shared" si="20"/>
        <v>11344</v>
      </c>
      <c r="Q85" s="77">
        <f t="shared" si="20"/>
        <v>0</v>
      </c>
      <c r="R85" s="77">
        <f t="shared" si="20"/>
        <v>33735.29</v>
      </c>
      <c r="S85" s="77">
        <f t="shared" si="20"/>
        <v>25098.050000000003</v>
      </c>
      <c r="T85" s="77">
        <f t="shared" si="20"/>
        <v>24254.29</v>
      </c>
      <c r="U85" s="77">
        <f t="shared" si="20"/>
        <v>134901.95000000001</v>
      </c>
      <c r="V85" s="78"/>
    </row>
    <row r="86" spans="1:22" s="21" customFormat="1" ht="8.1" customHeight="1" thickBot="1" x14ac:dyDescent="0.4">
      <c r="A86" s="173"/>
      <c r="B86" s="168"/>
      <c r="C86" s="168"/>
      <c r="D86" s="168"/>
      <c r="E86" s="168"/>
      <c r="F86" s="168"/>
      <c r="G86" s="168"/>
      <c r="H86" s="168"/>
      <c r="I86" s="137"/>
      <c r="J86" s="169"/>
      <c r="K86" s="169"/>
      <c r="L86" s="137"/>
      <c r="M86" s="169"/>
      <c r="N86" s="137"/>
      <c r="O86" s="137"/>
      <c r="P86" s="137"/>
      <c r="Q86" s="136"/>
      <c r="R86" s="137"/>
      <c r="S86" s="137"/>
      <c r="T86" s="137"/>
      <c r="U86" s="137"/>
      <c r="V86" s="32"/>
    </row>
    <row r="87" spans="1:22" s="21" customFormat="1" ht="15" customHeight="1" thickBot="1" x14ac:dyDescent="0.4">
      <c r="A87" s="35" t="s">
        <v>113</v>
      </c>
      <c r="B87" s="36"/>
      <c r="C87" s="36"/>
      <c r="D87" s="36"/>
      <c r="E87" s="37"/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7"/>
    </row>
    <row r="88" spans="1:22" s="108" customFormat="1" ht="30" customHeight="1" x14ac:dyDescent="0.35">
      <c r="A88" s="63">
        <v>1</v>
      </c>
      <c r="B88" s="180" t="s">
        <v>114</v>
      </c>
      <c r="C88" s="63" t="s">
        <v>38</v>
      </c>
      <c r="D88" s="63" t="s">
        <v>113</v>
      </c>
      <c r="E88" s="63" t="s">
        <v>115</v>
      </c>
      <c r="F88" s="103" t="s">
        <v>36</v>
      </c>
      <c r="G88" s="123">
        <v>45139</v>
      </c>
      <c r="H88" s="123">
        <v>45323</v>
      </c>
      <c r="I88" s="115">
        <v>48000</v>
      </c>
      <c r="J88" s="116">
        <v>1571.73</v>
      </c>
      <c r="K88" s="116">
        <v>25</v>
      </c>
      <c r="L88" s="181">
        <f>+I88*2.87%</f>
        <v>1377.6</v>
      </c>
      <c r="M88" s="182">
        <f>+I88*7.1%</f>
        <v>3407.9999999999995</v>
      </c>
      <c r="N88" s="181">
        <f>+I88*1.15%</f>
        <v>552</v>
      </c>
      <c r="O88" s="181">
        <f>+I88*3.04%</f>
        <v>1459.2</v>
      </c>
      <c r="P88" s="181">
        <f t="shared" ref="P88:P96" si="21">+I88*7.09%</f>
        <v>3403.2000000000003</v>
      </c>
      <c r="Q88" s="118">
        <v>0</v>
      </c>
      <c r="R88" s="181">
        <f>SUM(K88:P88)</f>
        <v>10225</v>
      </c>
      <c r="S88" s="181">
        <f>+J88+K88+L88+O88+Q88</f>
        <v>4433.53</v>
      </c>
      <c r="T88" s="181">
        <f>+M88+N88+P88</f>
        <v>7363.2</v>
      </c>
      <c r="U88" s="183">
        <f>+I88-S88</f>
        <v>43566.47</v>
      </c>
      <c r="V88" s="107">
        <v>112</v>
      </c>
    </row>
    <row r="89" spans="1:22" s="108" customFormat="1" ht="30" customHeight="1" x14ac:dyDescent="0.35">
      <c r="A89" s="54">
        <v>2</v>
      </c>
      <c r="B89" s="180" t="s">
        <v>116</v>
      </c>
      <c r="C89" s="63" t="s">
        <v>34</v>
      </c>
      <c r="D89" s="63" t="s">
        <v>113</v>
      </c>
      <c r="E89" s="63" t="s">
        <v>77</v>
      </c>
      <c r="F89" s="103" t="s">
        <v>36</v>
      </c>
      <c r="G89" s="123">
        <v>45170</v>
      </c>
      <c r="H89" s="45">
        <v>45352</v>
      </c>
      <c r="I89" s="115">
        <v>100000</v>
      </c>
      <c r="J89" s="105">
        <v>11311.68</v>
      </c>
      <c r="K89" s="116">
        <v>25</v>
      </c>
      <c r="L89" s="181">
        <f>+I89*2.87%</f>
        <v>2870</v>
      </c>
      <c r="M89" s="182">
        <f>+I89*7.1%</f>
        <v>7099.9999999999991</v>
      </c>
      <c r="N89" s="59">
        <v>860.29</v>
      </c>
      <c r="O89" s="181">
        <f>+I89*3.04%</f>
        <v>3040</v>
      </c>
      <c r="P89" s="181">
        <f t="shared" si="21"/>
        <v>7090.0000000000009</v>
      </c>
      <c r="Q89" s="60">
        <v>3174.76</v>
      </c>
      <c r="R89" s="181">
        <f>SUM(K89:P89)</f>
        <v>20985.29</v>
      </c>
      <c r="S89" s="181">
        <f>+J89+K89+L89+O89+Q89</f>
        <v>20421.440000000002</v>
      </c>
      <c r="T89" s="181">
        <f>+M89+N89+P89</f>
        <v>15050.29</v>
      </c>
      <c r="U89" s="183">
        <f>+I89-S89</f>
        <v>79578.559999999998</v>
      </c>
      <c r="V89" s="107">
        <v>112</v>
      </c>
    </row>
    <row r="90" spans="1:22" s="108" customFormat="1" ht="30" customHeight="1" x14ac:dyDescent="0.35">
      <c r="A90" s="54">
        <v>3</v>
      </c>
      <c r="B90" s="184" t="s">
        <v>117</v>
      </c>
      <c r="C90" s="54" t="s">
        <v>38</v>
      </c>
      <c r="D90" s="54" t="s">
        <v>113</v>
      </c>
      <c r="E90" s="54" t="s">
        <v>118</v>
      </c>
      <c r="F90" s="103" t="s">
        <v>36</v>
      </c>
      <c r="G90" s="123">
        <v>45170</v>
      </c>
      <c r="H90" s="45">
        <v>45352</v>
      </c>
      <c r="I90" s="106">
        <v>40000</v>
      </c>
      <c r="J90" s="105">
        <f>442.65</f>
        <v>442.65</v>
      </c>
      <c r="K90" s="105">
        <v>25</v>
      </c>
      <c r="L90" s="185">
        <f t="shared" ref="L90:L96" si="22">+I90*2.87%</f>
        <v>1148</v>
      </c>
      <c r="M90" s="186">
        <f t="shared" ref="M90:M96" si="23">+I90*7.1%</f>
        <v>2839.9999999999995</v>
      </c>
      <c r="N90" s="185">
        <f>+I90*1.15%</f>
        <v>460</v>
      </c>
      <c r="O90" s="185">
        <f t="shared" ref="O90:O100" si="24">+I90*3.04%</f>
        <v>1216</v>
      </c>
      <c r="P90" s="185">
        <f t="shared" si="21"/>
        <v>2836</v>
      </c>
      <c r="Q90" s="60">
        <v>0</v>
      </c>
      <c r="R90" s="181">
        <f>SUM(K90:P90)</f>
        <v>8525</v>
      </c>
      <c r="S90" s="185">
        <f t="shared" ref="S90:S96" si="25">+J90+K90+L90+O90+Q90</f>
        <v>2831.65</v>
      </c>
      <c r="T90" s="185">
        <f t="shared" ref="T90:T96" si="26">+M90+N90+P90</f>
        <v>6136</v>
      </c>
      <c r="U90" s="187">
        <f t="shared" ref="U90:U100" si="27">+I90-S90</f>
        <v>37168.35</v>
      </c>
      <c r="V90" s="62">
        <v>112</v>
      </c>
    </row>
    <row r="91" spans="1:22" s="108" customFormat="1" ht="30" customHeight="1" x14ac:dyDescent="0.35">
      <c r="A91" s="54">
        <v>4</v>
      </c>
      <c r="B91" s="184" t="s">
        <v>119</v>
      </c>
      <c r="C91" s="54" t="s">
        <v>38</v>
      </c>
      <c r="D91" s="54" t="s">
        <v>113</v>
      </c>
      <c r="E91" s="54" t="s">
        <v>120</v>
      </c>
      <c r="F91" s="103" t="s">
        <v>36</v>
      </c>
      <c r="G91" s="45">
        <v>45231</v>
      </c>
      <c r="H91" s="45">
        <v>45413</v>
      </c>
      <c r="I91" s="106">
        <v>30250</v>
      </c>
      <c r="J91" s="105">
        <v>0</v>
      </c>
      <c r="K91" s="105">
        <v>25</v>
      </c>
      <c r="L91" s="185">
        <v>868.18</v>
      </c>
      <c r="M91" s="186">
        <f t="shared" si="23"/>
        <v>2147.75</v>
      </c>
      <c r="N91" s="115">
        <f>I91*1.15%</f>
        <v>347.875</v>
      </c>
      <c r="O91" s="185">
        <f t="shared" si="24"/>
        <v>919.6</v>
      </c>
      <c r="P91" s="185">
        <f t="shared" si="21"/>
        <v>2144.7250000000004</v>
      </c>
      <c r="Q91" s="60">
        <v>0</v>
      </c>
      <c r="R91" s="185">
        <f>SUM(K91:P91)</f>
        <v>6453.13</v>
      </c>
      <c r="S91" s="185">
        <f t="shared" si="25"/>
        <v>1812.78</v>
      </c>
      <c r="T91" s="185">
        <f t="shared" si="26"/>
        <v>4640.3500000000004</v>
      </c>
      <c r="U91" s="187">
        <f t="shared" si="27"/>
        <v>28437.22</v>
      </c>
      <c r="V91" s="62">
        <v>112</v>
      </c>
    </row>
    <row r="92" spans="1:22" s="108" customFormat="1" ht="30" customHeight="1" x14ac:dyDescent="0.35">
      <c r="A92" s="54">
        <v>5</v>
      </c>
      <c r="B92" s="184" t="s">
        <v>121</v>
      </c>
      <c r="C92" s="54" t="s">
        <v>34</v>
      </c>
      <c r="D92" s="54" t="s">
        <v>113</v>
      </c>
      <c r="E92" s="54" t="s">
        <v>122</v>
      </c>
      <c r="F92" s="103" t="s">
        <v>36</v>
      </c>
      <c r="G92" s="45">
        <v>45231</v>
      </c>
      <c r="H92" s="45">
        <v>45413</v>
      </c>
      <c r="I92" s="115">
        <v>50000</v>
      </c>
      <c r="J92" s="121">
        <f>1854</f>
        <v>1854</v>
      </c>
      <c r="K92" s="116">
        <v>25</v>
      </c>
      <c r="L92" s="117">
        <f>+I92*2.87%</f>
        <v>1435</v>
      </c>
      <c r="M92" s="121">
        <f>+I92*7.1%</f>
        <v>3549.9999999999995</v>
      </c>
      <c r="N92" s="115">
        <f>I92*1.15%</f>
        <v>575</v>
      </c>
      <c r="O92" s="117">
        <f>+I92*3.04%</f>
        <v>1520</v>
      </c>
      <c r="P92" s="117">
        <f t="shared" si="21"/>
        <v>3545.0000000000005</v>
      </c>
      <c r="Q92" s="118">
        <v>0</v>
      </c>
      <c r="R92" s="117">
        <f>SUM(K92:P92)</f>
        <v>10650</v>
      </c>
      <c r="S92" s="117">
        <f>+J92+K92+L92+O92+Q92</f>
        <v>4834</v>
      </c>
      <c r="T92" s="117">
        <f>+M92+N92+P92</f>
        <v>7670</v>
      </c>
      <c r="U92" s="119">
        <f>+I92-S92</f>
        <v>45166</v>
      </c>
      <c r="V92" s="62">
        <v>112</v>
      </c>
    </row>
    <row r="93" spans="1:22" s="108" customFormat="1" ht="30" customHeight="1" x14ac:dyDescent="0.35">
      <c r="A93" s="54">
        <v>6</v>
      </c>
      <c r="B93" s="184" t="s">
        <v>123</v>
      </c>
      <c r="C93" s="54" t="s">
        <v>38</v>
      </c>
      <c r="D93" s="54" t="s">
        <v>113</v>
      </c>
      <c r="E93" s="54" t="s">
        <v>124</v>
      </c>
      <c r="F93" s="103" t="s">
        <v>36</v>
      </c>
      <c r="G93" s="45">
        <v>45200</v>
      </c>
      <c r="H93" s="45">
        <v>45383</v>
      </c>
      <c r="I93" s="115">
        <v>50000</v>
      </c>
      <c r="J93" s="121">
        <f>1854</f>
        <v>1854</v>
      </c>
      <c r="K93" s="116">
        <v>25</v>
      </c>
      <c r="L93" s="117">
        <f>+I93*2.87%</f>
        <v>1435</v>
      </c>
      <c r="M93" s="121">
        <f>+I93*7.1%</f>
        <v>3549.9999999999995</v>
      </c>
      <c r="N93" s="115">
        <v>575</v>
      </c>
      <c r="O93" s="117">
        <f>+I93*3.04%</f>
        <v>1520</v>
      </c>
      <c r="P93" s="117">
        <f t="shared" si="21"/>
        <v>3545.0000000000005</v>
      </c>
      <c r="Q93" s="118">
        <v>0</v>
      </c>
      <c r="R93" s="117">
        <v>10650</v>
      </c>
      <c r="S93" s="117">
        <f>+J93+K93+L93+O93+Q93</f>
        <v>4834</v>
      </c>
      <c r="T93" s="117">
        <v>7670</v>
      </c>
      <c r="U93" s="119">
        <f>+I93-S93</f>
        <v>45166</v>
      </c>
      <c r="V93" s="62">
        <v>112</v>
      </c>
    </row>
    <row r="94" spans="1:22" s="108" customFormat="1" ht="30" customHeight="1" x14ac:dyDescent="0.35">
      <c r="A94" s="54">
        <v>7</v>
      </c>
      <c r="B94" s="184" t="s">
        <v>125</v>
      </c>
      <c r="C94" s="54" t="s">
        <v>38</v>
      </c>
      <c r="D94" s="54" t="s">
        <v>113</v>
      </c>
      <c r="E94" s="54" t="s">
        <v>126</v>
      </c>
      <c r="F94" s="103" t="s">
        <v>36</v>
      </c>
      <c r="G94" s="45">
        <v>45200</v>
      </c>
      <c r="H94" s="45">
        <v>45383</v>
      </c>
      <c r="I94" s="106">
        <v>30000</v>
      </c>
      <c r="J94" s="105">
        <v>0</v>
      </c>
      <c r="K94" s="186">
        <v>25</v>
      </c>
      <c r="L94" s="185">
        <f t="shared" si="22"/>
        <v>861</v>
      </c>
      <c r="M94" s="186">
        <f t="shared" si="23"/>
        <v>2130</v>
      </c>
      <c r="N94" s="185">
        <f>+I94*1.15%</f>
        <v>345</v>
      </c>
      <c r="O94" s="185">
        <f t="shared" si="24"/>
        <v>912</v>
      </c>
      <c r="P94" s="185">
        <f t="shared" si="21"/>
        <v>2127</v>
      </c>
      <c r="Q94" s="60">
        <v>0</v>
      </c>
      <c r="R94" s="185">
        <f>SUM(K94:P94)</f>
        <v>6400</v>
      </c>
      <c r="S94" s="185">
        <f t="shared" si="25"/>
        <v>1798</v>
      </c>
      <c r="T94" s="185">
        <f t="shared" si="26"/>
        <v>4602</v>
      </c>
      <c r="U94" s="187">
        <f t="shared" si="27"/>
        <v>28202</v>
      </c>
      <c r="V94" s="62">
        <v>112</v>
      </c>
    </row>
    <row r="95" spans="1:22" s="108" customFormat="1" ht="30" customHeight="1" x14ac:dyDescent="0.35">
      <c r="A95" s="54">
        <v>8</v>
      </c>
      <c r="B95" s="184" t="s">
        <v>127</v>
      </c>
      <c r="C95" s="54" t="s">
        <v>38</v>
      </c>
      <c r="D95" s="54" t="s">
        <v>113</v>
      </c>
      <c r="E95" s="54" t="s">
        <v>128</v>
      </c>
      <c r="F95" s="103" t="s">
        <v>36</v>
      </c>
      <c r="G95" s="123">
        <v>45200</v>
      </c>
      <c r="H95" s="45">
        <v>45383</v>
      </c>
      <c r="I95" s="106">
        <v>35000</v>
      </c>
      <c r="J95" s="105">
        <v>0</v>
      </c>
      <c r="K95" s="105">
        <v>25</v>
      </c>
      <c r="L95" s="185">
        <f t="shared" si="22"/>
        <v>1004.5</v>
      </c>
      <c r="M95" s="186">
        <f t="shared" si="23"/>
        <v>2485</v>
      </c>
      <c r="N95" s="185">
        <f>+I95*1.15%</f>
        <v>402.5</v>
      </c>
      <c r="O95" s="185">
        <f t="shared" si="24"/>
        <v>1064</v>
      </c>
      <c r="P95" s="185">
        <f t="shared" si="21"/>
        <v>2481.5</v>
      </c>
      <c r="Q95" s="60">
        <v>0</v>
      </c>
      <c r="R95" s="185">
        <f>SUM(K95:P95)</f>
        <v>7462.5</v>
      </c>
      <c r="S95" s="185">
        <f>+J95+K95+L95+O95+Q95</f>
        <v>2093.5</v>
      </c>
      <c r="T95" s="185">
        <f>+M95+N95+P95</f>
        <v>5369</v>
      </c>
      <c r="U95" s="187">
        <f>+I95-S95</f>
        <v>32906.5</v>
      </c>
      <c r="V95" s="62">
        <v>112</v>
      </c>
    </row>
    <row r="96" spans="1:22" s="108" customFormat="1" ht="30" customHeight="1" thickBot="1" x14ac:dyDescent="0.4">
      <c r="A96" s="146">
        <v>9</v>
      </c>
      <c r="B96" s="184" t="s">
        <v>129</v>
      </c>
      <c r="C96" s="54" t="s">
        <v>38</v>
      </c>
      <c r="D96" s="54" t="s">
        <v>113</v>
      </c>
      <c r="E96" s="54" t="s">
        <v>74</v>
      </c>
      <c r="F96" s="103" t="s">
        <v>36</v>
      </c>
      <c r="G96" s="45">
        <v>45231</v>
      </c>
      <c r="H96" s="141">
        <v>45413</v>
      </c>
      <c r="I96" s="106">
        <v>48000</v>
      </c>
      <c r="J96" s="105">
        <v>1571.73</v>
      </c>
      <c r="K96" s="105">
        <v>25</v>
      </c>
      <c r="L96" s="185">
        <f t="shared" si="22"/>
        <v>1377.6</v>
      </c>
      <c r="M96" s="186">
        <f t="shared" si="23"/>
        <v>3407.9999999999995</v>
      </c>
      <c r="N96" s="185">
        <f>+I96*1.15%</f>
        <v>552</v>
      </c>
      <c r="O96" s="185">
        <f t="shared" si="24"/>
        <v>1459.2</v>
      </c>
      <c r="P96" s="185">
        <f t="shared" si="21"/>
        <v>3403.2000000000003</v>
      </c>
      <c r="Q96" s="60">
        <v>0</v>
      </c>
      <c r="R96" s="185">
        <f>SUM(K96:P96)</f>
        <v>10225</v>
      </c>
      <c r="S96" s="185">
        <f t="shared" si="25"/>
        <v>4433.53</v>
      </c>
      <c r="T96" s="185">
        <f t="shared" si="26"/>
        <v>7363.2</v>
      </c>
      <c r="U96" s="187">
        <f t="shared" si="27"/>
        <v>43566.47</v>
      </c>
      <c r="V96" s="62">
        <v>112</v>
      </c>
    </row>
    <row r="97" spans="1:22" s="21" customFormat="1" ht="15" customHeight="1" thickBot="1" x14ac:dyDescent="0.4">
      <c r="A97" s="188"/>
      <c r="B97" s="76"/>
      <c r="C97" s="76"/>
      <c r="D97" s="76"/>
      <c r="E97" s="76"/>
      <c r="F97" s="76"/>
      <c r="G97" s="76"/>
      <c r="H97" s="188"/>
      <c r="I97" s="77">
        <f>SUM(I88:I96)</f>
        <v>431250</v>
      </c>
      <c r="J97" s="77">
        <f t="shared" ref="J97:U97" si="28">SUM(J88:J96)</f>
        <v>18605.789999999997</v>
      </c>
      <c r="K97" s="77">
        <f t="shared" si="28"/>
        <v>225</v>
      </c>
      <c r="L97" s="77">
        <f t="shared" si="28"/>
        <v>12376.880000000001</v>
      </c>
      <c r="M97" s="77">
        <f t="shared" si="28"/>
        <v>30618.749999999996</v>
      </c>
      <c r="N97" s="77">
        <f t="shared" si="28"/>
        <v>4669.665</v>
      </c>
      <c r="O97" s="77">
        <f t="shared" si="28"/>
        <v>13110</v>
      </c>
      <c r="P97" s="77">
        <f t="shared" si="28"/>
        <v>30575.625000000004</v>
      </c>
      <c r="Q97" s="77">
        <f t="shared" si="28"/>
        <v>3174.76</v>
      </c>
      <c r="R97" s="77">
        <f t="shared" si="28"/>
        <v>91575.92</v>
      </c>
      <c r="S97" s="77">
        <f t="shared" si="28"/>
        <v>47492.43</v>
      </c>
      <c r="T97" s="77">
        <f t="shared" si="28"/>
        <v>65864.040000000008</v>
      </c>
      <c r="U97" s="77">
        <f t="shared" si="28"/>
        <v>383757.56999999995</v>
      </c>
      <c r="V97" s="78"/>
    </row>
    <row r="98" spans="1:22" s="21" customFormat="1" ht="8.1" customHeight="1" thickBot="1" x14ac:dyDescent="0.4">
      <c r="A98" s="30"/>
      <c r="B98" s="189"/>
      <c r="C98" s="168"/>
      <c r="D98" s="168"/>
      <c r="E98" s="30"/>
      <c r="F98" s="131"/>
      <c r="G98" s="132"/>
      <c r="H98" s="132"/>
      <c r="I98" s="133"/>
      <c r="J98" s="134"/>
      <c r="K98" s="134"/>
      <c r="L98" s="135"/>
      <c r="M98" s="190"/>
      <c r="N98" s="135"/>
      <c r="O98" s="135"/>
      <c r="P98" s="135"/>
      <c r="Q98" s="136"/>
      <c r="R98" s="135"/>
      <c r="S98" s="135"/>
      <c r="T98" s="135"/>
      <c r="U98" s="137"/>
      <c r="V98" s="32"/>
    </row>
    <row r="99" spans="1:22" s="21" customFormat="1" ht="15" customHeight="1" thickBot="1" x14ac:dyDescent="0.4">
      <c r="A99" s="35" t="s">
        <v>130</v>
      </c>
      <c r="B99" s="36"/>
      <c r="C99" s="36"/>
      <c r="D99" s="36"/>
      <c r="E99" s="37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7"/>
    </row>
    <row r="100" spans="1:22" s="108" customFormat="1" ht="32.25" customHeight="1" thickBot="1" x14ac:dyDescent="0.4">
      <c r="A100" s="67">
        <v>1</v>
      </c>
      <c r="B100" s="191" t="s">
        <v>131</v>
      </c>
      <c r="C100" s="67" t="s">
        <v>34</v>
      </c>
      <c r="D100" s="67" t="s">
        <v>130</v>
      </c>
      <c r="E100" s="192" t="s">
        <v>77</v>
      </c>
      <c r="F100" s="103" t="s">
        <v>36</v>
      </c>
      <c r="G100" s="193">
        <v>45214</v>
      </c>
      <c r="H100" s="194">
        <v>45397</v>
      </c>
      <c r="I100" s="195">
        <v>60000</v>
      </c>
      <c r="J100" s="196">
        <f>3486.68</f>
        <v>3486.68</v>
      </c>
      <c r="K100" s="196">
        <v>25</v>
      </c>
      <c r="L100" s="195">
        <f>+I100*2.87%</f>
        <v>1722</v>
      </c>
      <c r="M100" s="196">
        <f>+I100*7.1%</f>
        <v>4260</v>
      </c>
      <c r="N100" s="195">
        <f>+I100*1.15%</f>
        <v>690</v>
      </c>
      <c r="O100" s="195">
        <f t="shared" si="24"/>
        <v>1824</v>
      </c>
      <c r="P100" s="195">
        <f>+I100*7.09%</f>
        <v>4254</v>
      </c>
      <c r="Q100" s="73">
        <v>0</v>
      </c>
      <c r="R100" s="195">
        <f>SUM(K100:P100)</f>
        <v>12775</v>
      </c>
      <c r="S100" s="195">
        <f>+J100+K100+L100+O100+Q100</f>
        <v>7057.68</v>
      </c>
      <c r="T100" s="195">
        <f>+M100+N100+P100</f>
        <v>9204</v>
      </c>
      <c r="U100" s="197">
        <f t="shared" si="27"/>
        <v>52942.32</v>
      </c>
      <c r="V100" s="75">
        <v>112</v>
      </c>
    </row>
    <row r="101" spans="1:22" s="21" customFormat="1" ht="15" customHeight="1" thickBot="1" x14ac:dyDescent="0.4">
      <c r="A101" s="76"/>
      <c r="B101" s="76"/>
      <c r="C101" s="76"/>
      <c r="D101" s="76"/>
      <c r="E101" s="76"/>
      <c r="F101" s="76"/>
      <c r="G101" s="76"/>
      <c r="H101" s="76"/>
      <c r="I101" s="77">
        <f>SUM(I100)</f>
        <v>60000</v>
      </c>
      <c r="J101" s="77">
        <f t="shared" ref="J101:U101" si="29">SUM(J100)</f>
        <v>3486.68</v>
      </c>
      <c r="K101" s="77">
        <f t="shared" si="29"/>
        <v>25</v>
      </c>
      <c r="L101" s="77">
        <f t="shared" si="29"/>
        <v>1722</v>
      </c>
      <c r="M101" s="77">
        <f t="shared" si="29"/>
        <v>4260</v>
      </c>
      <c r="N101" s="77">
        <f t="shared" si="29"/>
        <v>690</v>
      </c>
      <c r="O101" s="77">
        <f t="shared" si="29"/>
        <v>1824</v>
      </c>
      <c r="P101" s="77">
        <f t="shared" si="29"/>
        <v>4254</v>
      </c>
      <c r="Q101" s="77">
        <f t="shared" si="29"/>
        <v>0</v>
      </c>
      <c r="R101" s="77">
        <f t="shared" si="29"/>
        <v>12775</v>
      </c>
      <c r="S101" s="77">
        <f t="shared" si="29"/>
        <v>7057.68</v>
      </c>
      <c r="T101" s="77">
        <f t="shared" si="29"/>
        <v>9204</v>
      </c>
      <c r="U101" s="77">
        <f t="shared" si="29"/>
        <v>52942.32</v>
      </c>
      <c r="V101" s="78"/>
    </row>
    <row r="102" spans="1:22" s="21" customFormat="1" ht="8.1" customHeight="1" thickBot="1" x14ac:dyDescent="0.4">
      <c r="A102" s="173"/>
      <c r="B102" s="168"/>
      <c r="C102" s="168"/>
      <c r="D102" s="168"/>
      <c r="E102" s="168"/>
      <c r="F102" s="168"/>
      <c r="G102" s="168"/>
      <c r="H102" s="168"/>
      <c r="I102" s="137"/>
      <c r="J102" s="169"/>
      <c r="K102" s="169"/>
      <c r="L102" s="137"/>
      <c r="M102" s="169"/>
      <c r="N102" s="137"/>
      <c r="O102" s="137"/>
      <c r="P102" s="137"/>
      <c r="Q102" s="136"/>
      <c r="R102" s="137"/>
      <c r="S102" s="137"/>
      <c r="T102" s="137"/>
      <c r="U102" s="137"/>
      <c r="V102" s="32"/>
    </row>
    <row r="103" spans="1:22" s="5" customFormat="1" ht="15" customHeight="1" thickBot="1" x14ac:dyDescent="0.4">
      <c r="A103" s="35" t="s">
        <v>132</v>
      </c>
      <c r="B103" s="36"/>
      <c r="C103" s="36"/>
      <c r="D103" s="36"/>
      <c r="E103" s="37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21" customFormat="1" ht="33" customHeight="1" thickBot="1" x14ac:dyDescent="0.4">
      <c r="A104" s="198">
        <v>1</v>
      </c>
      <c r="B104" s="191" t="s">
        <v>133</v>
      </c>
      <c r="C104" s="192" t="s">
        <v>34</v>
      </c>
      <c r="D104" s="192" t="s">
        <v>132</v>
      </c>
      <c r="E104" s="199" t="s">
        <v>134</v>
      </c>
      <c r="F104" s="103" t="s">
        <v>36</v>
      </c>
      <c r="G104" s="194">
        <v>45155</v>
      </c>
      <c r="H104" s="45">
        <v>45339</v>
      </c>
      <c r="I104" s="200">
        <v>120000</v>
      </c>
      <c r="J104" s="164">
        <f>16809.87</f>
        <v>16809.87</v>
      </c>
      <c r="K104" s="164">
        <v>25</v>
      </c>
      <c r="L104" s="200">
        <f>+I104*2.87%</f>
        <v>3444</v>
      </c>
      <c r="M104" s="164">
        <f>+I104*7.1%</f>
        <v>8520</v>
      </c>
      <c r="N104" s="59">
        <v>860.29</v>
      </c>
      <c r="O104" s="200">
        <f>+I104*3.04%</f>
        <v>3648</v>
      </c>
      <c r="P104" s="200">
        <f>+I104*7.09%</f>
        <v>8508</v>
      </c>
      <c r="Q104" s="201">
        <v>0</v>
      </c>
      <c r="R104" s="200">
        <f>SUM(K104:P104)</f>
        <v>25005.29</v>
      </c>
      <c r="S104" s="200">
        <f>+J104+K104+L104+O104+Q104</f>
        <v>23926.87</v>
      </c>
      <c r="T104" s="200">
        <f>+M104+N104+P104</f>
        <v>17888.29</v>
      </c>
      <c r="U104" s="202">
        <f>+I104-S104</f>
        <v>96073.13</v>
      </c>
      <c r="V104" s="203">
        <v>112</v>
      </c>
    </row>
    <row r="105" spans="1:22" s="21" customFormat="1" ht="15" customHeight="1" thickBot="1" x14ac:dyDescent="0.4">
      <c r="A105" s="76"/>
      <c r="B105" s="76"/>
      <c r="C105" s="76"/>
      <c r="D105" s="76"/>
      <c r="E105" s="76"/>
      <c r="F105" s="76"/>
      <c r="G105" s="76"/>
      <c r="H105" s="76"/>
      <c r="I105" s="77">
        <f>SUM(I104)</f>
        <v>120000</v>
      </c>
      <c r="J105" s="77">
        <f t="shared" ref="J105:U105" si="30">SUM(J104)</f>
        <v>16809.87</v>
      </c>
      <c r="K105" s="77">
        <f t="shared" si="30"/>
        <v>25</v>
      </c>
      <c r="L105" s="77">
        <f t="shared" si="30"/>
        <v>3444</v>
      </c>
      <c r="M105" s="77">
        <f t="shared" si="30"/>
        <v>8520</v>
      </c>
      <c r="N105" s="77">
        <f t="shared" si="30"/>
        <v>860.29</v>
      </c>
      <c r="O105" s="77">
        <f t="shared" si="30"/>
        <v>3648</v>
      </c>
      <c r="P105" s="77">
        <f t="shared" si="30"/>
        <v>8508</v>
      </c>
      <c r="Q105" s="77">
        <f t="shared" si="30"/>
        <v>0</v>
      </c>
      <c r="R105" s="77">
        <f t="shared" si="30"/>
        <v>25005.29</v>
      </c>
      <c r="S105" s="77">
        <f t="shared" si="30"/>
        <v>23926.87</v>
      </c>
      <c r="T105" s="77">
        <f t="shared" si="30"/>
        <v>17888.29</v>
      </c>
      <c r="U105" s="77">
        <f t="shared" si="30"/>
        <v>96073.13</v>
      </c>
      <c r="V105" s="78"/>
    </row>
    <row r="106" spans="1:22" s="21" customFormat="1" ht="8.1" customHeight="1" thickBot="1" x14ac:dyDescent="0.4">
      <c r="A106" s="168"/>
      <c r="B106" s="168"/>
      <c r="C106" s="168"/>
      <c r="D106" s="168"/>
      <c r="E106" s="168"/>
      <c r="F106" s="168"/>
      <c r="G106" s="168"/>
      <c r="H106" s="168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32"/>
    </row>
    <row r="107" spans="1:22" s="21" customFormat="1" ht="15" customHeight="1" thickBot="1" x14ac:dyDescent="0.4">
      <c r="A107" s="204" t="s">
        <v>135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6"/>
    </row>
    <row r="108" spans="1:22" s="21" customFormat="1" ht="30" customHeight="1" x14ac:dyDescent="0.35">
      <c r="A108" s="42">
        <v>1</v>
      </c>
      <c r="B108" s="138" t="s">
        <v>136</v>
      </c>
      <c r="C108" s="42" t="s">
        <v>38</v>
      </c>
      <c r="D108" s="42" t="s">
        <v>137</v>
      </c>
      <c r="E108" s="42" t="s">
        <v>110</v>
      </c>
      <c r="F108" s="103" t="s">
        <v>36</v>
      </c>
      <c r="G108" s="45">
        <v>45231</v>
      </c>
      <c r="H108" s="46">
        <v>45413</v>
      </c>
      <c r="I108" s="140">
        <v>100000</v>
      </c>
      <c r="J108" s="48">
        <f>12105.37</f>
        <v>12105.37</v>
      </c>
      <c r="K108" s="48">
        <v>25</v>
      </c>
      <c r="L108" s="49">
        <f>+I108*2.87%</f>
        <v>2870</v>
      </c>
      <c r="M108" s="50">
        <f>+I108*7.1%</f>
        <v>7099.9999999999991</v>
      </c>
      <c r="N108" s="59">
        <v>860.29</v>
      </c>
      <c r="O108" s="49">
        <f>+I108*3.04%</f>
        <v>3040</v>
      </c>
      <c r="P108" s="49">
        <f>+I108*7.09%</f>
        <v>7090.0000000000009</v>
      </c>
      <c r="Q108" s="51">
        <v>0</v>
      </c>
      <c r="R108" s="49">
        <f>SUM(K108:P108)</f>
        <v>20985.29</v>
      </c>
      <c r="S108" s="49">
        <f>+J108+K108+L108+O108+Q108</f>
        <v>18040.370000000003</v>
      </c>
      <c r="T108" s="49">
        <f>+M108+N108+P108</f>
        <v>15050.29</v>
      </c>
      <c r="U108" s="52">
        <f>+I108-S108</f>
        <v>81959.63</v>
      </c>
      <c r="V108" s="53">
        <v>112</v>
      </c>
    </row>
    <row r="109" spans="1:22" s="21" customFormat="1" ht="30" customHeight="1" x14ac:dyDescent="0.35">
      <c r="A109" s="63">
        <v>2</v>
      </c>
      <c r="B109" s="207" t="s">
        <v>138</v>
      </c>
      <c r="C109" s="63" t="s">
        <v>34</v>
      </c>
      <c r="D109" s="63" t="s">
        <v>137</v>
      </c>
      <c r="E109" s="54" t="s">
        <v>139</v>
      </c>
      <c r="F109" s="103" t="s">
        <v>36</v>
      </c>
      <c r="G109" s="123">
        <v>45200</v>
      </c>
      <c r="H109" s="123">
        <v>45383</v>
      </c>
      <c r="I109" s="115">
        <v>40000</v>
      </c>
      <c r="J109" s="115">
        <v>442.65</v>
      </c>
      <c r="K109" s="105">
        <v>25</v>
      </c>
      <c r="L109" s="59">
        <f>+I109*2.87%</f>
        <v>1148</v>
      </c>
      <c r="M109" s="58">
        <f>+I109*7.1%</f>
        <v>2839.9999999999995</v>
      </c>
      <c r="N109" s="106">
        <f>I109*1.15%</f>
        <v>460</v>
      </c>
      <c r="O109" s="59">
        <f>+I109*3.04%</f>
        <v>1216</v>
      </c>
      <c r="P109" s="59">
        <f>+I109*7.09%</f>
        <v>2836</v>
      </c>
      <c r="Q109" s="60">
        <v>0</v>
      </c>
      <c r="R109" s="59">
        <f>SUM(K109:P109)</f>
        <v>8525</v>
      </c>
      <c r="S109" s="59">
        <f>+J109+K109+L109+O109+Q109</f>
        <v>2831.65</v>
      </c>
      <c r="T109" s="59">
        <f>+M109+N109+P109</f>
        <v>6136</v>
      </c>
      <c r="U109" s="61">
        <f>+I109-S109</f>
        <v>37168.35</v>
      </c>
      <c r="V109" s="107">
        <v>112</v>
      </c>
    </row>
    <row r="110" spans="1:22" s="21" customFormat="1" ht="30" customHeight="1" x14ac:dyDescent="0.35">
      <c r="A110" s="54">
        <v>3</v>
      </c>
      <c r="B110" s="208" t="s">
        <v>140</v>
      </c>
      <c r="C110" s="54" t="s">
        <v>34</v>
      </c>
      <c r="D110" s="54" t="s">
        <v>137</v>
      </c>
      <c r="E110" s="54" t="s">
        <v>139</v>
      </c>
      <c r="F110" s="103" t="s">
        <v>36</v>
      </c>
      <c r="G110" s="45">
        <v>45078</v>
      </c>
      <c r="H110" s="45">
        <v>45261</v>
      </c>
      <c r="I110" s="106">
        <v>40000</v>
      </c>
      <c r="J110" s="105">
        <f>442.65</f>
        <v>442.65</v>
      </c>
      <c r="K110" s="105">
        <v>25</v>
      </c>
      <c r="L110" s="59">
        <f>+I110*2.87%</f>
        <v>1148</v>
      </c>
      <c r="M110" s="58">
        <f>+I110*7.1%</f>
        <v>2839.9999999999995</v>
      </c>
      <c r="N110" s="106">
        <f>I110*1.15%</f>
        <v>460</v>
      </c>
      <c r="O110" s="59">
        <f>+I110*3.04%</f>
        <v>1216</v>
      </c>
      <c r="P110" s="59">
        <f>+I110*7.09%</f>
        <v>2836</v>
      </c>
      <c r="Q110" s="60">
        <v>0</v>
      </c>
      <c r="R110" s="59">
        <f>SUM(K110:P110)</f>
        <v>8525</v>
      </c>
      <c r="S110" s="59">
        <f>+J110+K110+L110+O110+Q110</f>
        <v>2831.65</v>
      </c>
      <c r="T110" s="59">
        <f>+M110+N110+P110</f>
        <v>6136</v>
      </c>
      <c r="U110" s="61">
        <f>+I110-S110</f>
        <v>37168.35</v>
      </c>
      <c r="V110" s="62">
        <v>112</v>
      </c>
    </row>
    <row r="111" spans="1:22" s="21" customFormat="1" ht="30.75" customHeight="1" thickBot="1" x14ac:dyDescent="0.4">
      <c r="A111" s="63">
        <v>4</v>
      </c>
      <c r="B111" s="209" t="s">
        <v>141</v>
      </c>
      <c r="C111" s="67" t="s">
        <v>34</v>
      </c>
      <c r="D111" s="67" t="s">
        <v>137</v>
      </c>
      <c r="E111" s="67" t="s">
        <v>142</v>
      </c>
      <c r="F111" s="103" t="s">
        <v>36</v>
      </c>
      <c r="G111" s="45">
        <v>45078</v>
      </c>
      <c r="H111" s="45">
        <v>45261</v>
      </c>
      <c r="I111" s="128">
        <v>29400</v>
      </c>
      <c r="J111" s="89">
        <v>0</v>
      </c>
      <c r="K111" s="112">
        <v>25</v>
      </c>
      <c r="L111" s="72">
        <v>843.78</v>
      </c>
      <c r="M111" s="71">
        <f>+I111*7.1%</f>
        <v>2087.3999999999996</v>
      </c>
      <c r="N111" s="128">
        <v>338.1</v>
      </c>
      <c r="O111" s="72">
        <f>+I111*3.04%</f>
        <v>893.76</v>
      </c>
      <c r="P111" s="59">
        <f>+I111*7.09%</f>
        <v>2084.46</v>
      </c>
      <c r="Q111" s="73">
        <v>0</v>
      </c>
      <c r="R111" s="72">
        <f>SUM(K111:P111)</f>
        <v>6272.4999999999991</v>
      </c>
      <c r="S111" s="72">
        <f>+J111+K111+L111+O111+Q111</f>
        <v>1762.54</v>
      </c>
      <c r="T111" s="72">
        <f>+M111+N111+P111</f>
        <v>4509.9599999999991</v>
      </c>
      <c r="U111" s="74">
        <f>+I111-S111</f>
        <v>27637.46</v>
      </c>
      <c r="V111" s="75">
        <v>112</v>
      </c>
    </row>
    <row r="112" spans="1:22" s="21" customFormat="1" ht="15" customHeight="1" thickBot="1" x14ac:dyDescent="0.4">
      <c r="A112" s="210"/>
      <c r="B112" s="211"/>
      <c r="C112" s="211"/>
      <c r="D112" s="211"/>
      <c r="E112" s="211"/>
      <c r="F112" s="211"/>
      <c r="G112" s="211"/>
      <c r="H112" s="212"/>
      <c r="I112" s="77">
        <f>SUM(I108:I111)</f>
        <v>209400</v>
      </c>
      <c r="J112" s="77">
        <f t="shared" ref="J112:U112" si="31">SUM(J108:J111)</f>
        <v>12990.67</v>
      </c>
      <c r="K112" s="77">
        <f t="shared" si="31"/>
        <v>100</v>
      </c>
      <c r="L112" s="77">
        <f t="shared" si="31"/>
        <v>6009.78</v>
      </c>
      <c r="M112" s="77">
        <f t="shared" si="31"/>
        <v>14867.399999999998</v>
      </c>
      <c r="N112" s="77">
        <f t="shared" si="31"/>
        <v>2118.39</v>
      </c>
      <c r="O112" s="77">
        <f t="shared" si="31"/>
        <v>6365.76</v>
      </c>
      <c r="P112" s="77">
        <f t="shared" si="31"/>
        <v>14846.46</v>
      </c>
      <c r="Q112" s="77">
        <f t="shared" si="31"/>
        <v>0</v>
      </c>
      <c r="R112" s="77">
        <f t="shared" si="31"/>
        <v>44307.79</v>
      </c>
      <c r="S112" s="77">
        <f t="shared" si="31"/>
        <v>25466.210000000006</v>
      </c>
      <c r="T112" s="77">
        <f t="shared" si="31"/>
        <v>31832.25</v>
      </c>
      <c r="U112" s="77">
        <f t="shared" si="31"/>
        <v>183933.79</v>
      </c>
      <c r="V112" s="213"/>
    </row>
    <row r="113" spans="1:22" s="21" customFormat="1" ht="8.1" customHeight="1" thickBot="1" x14ac:dyDescent="0.4">
      <c r="A113" s="168"/>
      <c r="B113" s="168"/>
      <c r="C113" s="168"/>
      <c r="D113" s="168"/>
      <c r="E113" s="168"/>
      <c r="F113" s="168"/>
      <c r="G113" s="168"/>
      <c r="H113" s="168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32"/>
    </row>
    <row r="114" spans="1:22" s="5" customFormat="1" ht="15" customHeight="1" thickBot="1" x14ac:dyDescent="0.4">
      <c r="A114" s="142" t="s">
        <v>143</v>
      </c>
      <c r="B114" s="36"/>
      <c r="C114" s="36"/>
      <c r="D114" s="36"/>
      <c r="E114" s="37"/>
      <c r="F114" s="35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</row>
    <row r="115" spans="1:22" s="5" customFormat="1" ht="20.100000000000001" customHeight="1" x14ac:dyDescent="0.35">
      <c r="A115" s="42">
        <v>1</v>
      </c>
      <c r="B115" s="214" t="s">
        <v>144</v>
      </c>
      <c r="C115" s="63" t="s">
        <v>38</v>
      </c>
      <c r="D115" s="63" t="s">
        <v>143</v>
      </c>
      <c r="E115" s="63" t="s">
        <v>110</v>
      </c>
      <c r="F115" s="103" t="s">
        <v>36</v>
      </c>
      <c r="G115" s="45">
        <v>45231</v>
      </c>
      <c r="H115" s="46">
        <v>45413</v>
      </c>
      <c r="I115" s="140">
        <v>100000</v>
      </c>
      <c r="J115" s="48">
        <f>12105.37</f>
        <v>12105.37</v>
      </c>
      <c r="K115" s="48">
        <v>25</v>
      </c>
      <c r="L115" s="49">
        <f t="shared" ref="L115:L120" si="32">+I115*2.87%</f>
        <v>2870</v>
      </c>
      <c r="M115" s="50">
        <f t="shared" ref="M115:M120" si="33">+I115*7.1%</f>
        <v>7099.9999999999991</v>
      </c>
      <c r="N115" s="59">
        <v>860.29</v>
      </c>
      <c r="O115" s="49">
        <f t="shared" ref="O115:O120" si="34">+I115*3.04%</f>
        <v>3040</v>
      </c>
      <c r="P115" s="49">
        <f t="shared" ref="P115:P121" si="35">+I115*7.09%</f>
        <v>7090.0000000000009</v>
      </c>
      <c r="Q115" s="51">
        <v>0</v>
      </c>
      <c r="R115" s="49">
        <f t="shared" ref="R115:R120" si="36">SUM(K115:P115)</f>
        <v>20985.29</v>
      </c>
      <c r="S115" s="49">
        <f t="shared" ref="S115:S120" si="37">+J115+K115+L115+O115+Q115</f>
        <v>18040.370000000003</v>
      </c>
      <c r="T115" s="49">
        <f t="shared" ref="T115:T120" si="38">+M115+N115+P115</f>
        <v>15050.29</v>
      </c>
      <c r="U115" s="52">
        <f t="shared" ref="U115:U120" si="39">+I115-S115</f>
        <v>81959.63</v>
      </c>
      <c r="V115" s="53">
        <v>112</v>
      </c>
    </row>
    <row r="116" spans="1:22" s="5" customFormat="1" ht="20.100000000000001" customHeight="1" x14ac:dyDescent="0.35">
      <c r="A116" s="54">
        <v>2</v>
      </c>
      <c r="B116" s="215" t="s">
        <v>145</v>
      </c>
      <c r="C116" s="54" t="s">
        <v>34</v>
      </c>
      <c r="D116" s="54" t="s">
        <v>143</v>
      </c>
      <c r="E116" s="216" t="s">
        <v>146</v>
      </c>
      <c r="F116" s="103" t="s">
        <v>36</v>
      </c>
      <c r="G116" s="123">
        <v>45170</v>
      </c>
      <c r="H116" s="45">
        <v>45352</v>
      </c>
      <c r="I116" s="106">
        <v>35000</v>
      </c>
      <c r="J116" s="105">
        <v>0</v>
      </c>
      <c r="K116" s="105">
        <v>25</v>
      </c>
      <c r="L116" s="59">
        <f t="shared" si="32"/>
        <v>1004.5</v>
      </c>
      <c r="M116" s="58">
        <f t="shared" si="33"/>
        <v>2485</v>
      </c>
      <c r="N116" s="59">
        <f t="shared" ref="N116:N121" si="40">+I116*1.15%</f>
        <v>402.5</v>
      </c>
      <c r="O116" s="59">
        <f t="shared" si="34"/>
        <v>1064</v>
      </c>
      <c r="P116" s="59">
        <f t="shared" si="35"/>
        <v>2481.5</v>
      </c>
      <c r="Q116" s="60">
        <v>0</v>
      </c>
      <c r="R116" s="59">
        <f t="shared" si="36"/>
        <v>7462.5</v>
      </c>
      <c r="S116" s="59">
        <f t="shared" si="37"/>
        <v>2093.5</v>
      </c>
      <c r="T116" s="59">
        <f t="shared" si="38"/>
        <v>5369</v>
      </c>
      <c r="U116" s="61">
        <f t="shared" si="39"/>
        <v>32906.5</v>
      </c>
      <c r="V116" s="62">
        <v>112</v>
      </c>
    </row>
    <row r="117" spans="1:22" s="5" customFormat="1" ht="30" customHeight="1" x14ac:dyDescent="0.35">
      <c r="A117" s="54">
        <v>3</v>
      </c>
      <c r="B117" s="215" t="s">
        <v>147</v>
      </c>
      <c r="C117" s="54" t="s">
        <v>34</v>
      </c>
      <c r="D117" s="54" t="s">
        <v>143</v>
      </c>
      <c r="E117" s="217" t="s">
        <v>148</v>
      </c>
      <c r="F117" s="103" t="s">
        <v>36</v>
      </c>
      <c r="G117" s="45">
        <v>45170</v>
      </c>
      <c r="H117" s="45">
        <v>45352</v>
      </c>
      <c r="I117" s="106">
        <v>35000</v>
      </c>
      <c r="J117" s="105">
        <v>0</v>
      </c>
      <c r="K117" s="105">
        <v>25</v>
      </c>
      <c r="L117" s="59">
        <f t="shared" si="32"/>
        <v>1004.5</v>
      </c>
      <c r="M117" s="58">
        <f t="shared" si="33"/>
        <v>2485</v>
      </c>
      <c r="N117" s="59">
        <f t="shared" si="40"/>
        <v>402.5</v>
      </c>
      <c r="O117" s="59">
        <f t="shared" si="34"/>
        <v>1064</v>
      </c>
      <c r="P117" s="59">
        <f t="shared" si="35"/>
        <v>2481.5</v>
      </c>
      <c r="Q117" s="60">
        <v>0</v>
      </c>
      <c r="R117" s="59">
        <f t="shared" si="36"/>
        <v>7462.5</v>
      </c>
      <c r="S117" s="59">
        <f t="shared" si="37"/>
        <v>2093.5</v>
      </c>
      <c r="T117" s="59">
        <f t="shared" si="38"/>
        <v>5369</v>
      </c>
      <c r="U117" s="61">
        <f t="shared" si="39"/>
        <v>32906.5</v>
      </c>
      <c r="V117" s="62">
        <v>112</v>
      </c>
    </row>
    <row r="118" spans="1:22" s="5" customFormat="1" ht="20.100000000000001" customHeight="1" x14ac:dyDescent="0.35">
      <c r="A118" s="54">
        <v>4</v>
      </c>
      <c r="B118" s="215" t="s">
        <v>149</v>
      </c>
      <c r="C118" s="54" t="s">
        <v>34</v>
      </c>
      <c r="D118" s="54" t="s">
        <v>143</v>
      </c>
      <c r="E118" s="216" t="s">
        <v>146</v>
      </c>
      <c r="F118" s="103" t="s">
        <v>36</v>
      </c>
      <c r="G118" s="45">
        <v>45231</v>
      </c>
      <c r="H118" s="45">
        <v>45413</v>
      </c>
      <c r="I118" s="106">
        <v>35000</v>
      </c>
      <c r="J118" s="105">
        <v>0</v>
      </c>
      <c r="K118" s="105">
        <v>25</v>
      </c>
      <c r="L118" s="59">
        <f t="shared" si="32"/>
        <v>1004.5</v>
      </c>
      <c r="M118" s="58">
        <f t="shared" si="33"/>
        <v>2485</v>
      </c>
      <c r="N118" s="59">
        <f t="shared" si="40"/>
        <v>402.5</v>
      </c>
      <c r="O118" s="59">
        <f t="shared" si="34"/>
        <v>1064</v>
      </c>
      <c r="P118" s="59">
        <f t="shared" si="35"/>
        <v>2481.5</v>
      </c>
      <c r="Q118" s="60">
        <v>0</v>
      </c>
      <c r="R118" s="59">
        <f t="shared" si="36"/>
        <v>7462.5</v>
      </c>
      <c r="S118" s="59">
        <f t="shared" si="37"/>
        <v>2093.5</v>
      </c>
      <c r="T118" s="59">
        <f t="shared" si="38"/>
        <v>5369</v>
      </c>
      <c r="U118" s="61">
        <f t="shared" si="39"/>
        <v>32906.5</v>
      </c>
      <c r="V118" s="62">
        <v>112</v>
      </c>
    </row>
    <row r="119" spans="1:22" s="5" customFormat="1" ht="20.100000000000001" customHeight="1" x14ac:dyDescent="0.35">
      <c r="A119" s="54">
        <v>5</v>
      </c>
      <c r="B119" s="215" t="s">
        <v>150</v>
      </c>
      <c r="C119" s="54" t="s">
        <v>34</v>
      </c>
      <c r="D119" s="54" t="s">
        <v>143</v>
      </c>
      <c r="E119" s="216" t="s">
        <v>146</v>
      </c>
      <c r="F119" s="103" t="s">
        <v>36</v>
      </c>
      <c r="G119" s="45">
        <v>45200</v>
      </c>
      <c r="H119" s="45">
        <v>45383</v>
      </c>
      <c r="I119" s="106">
        <v>35000</v>
      </c>
      <c r="J119" s="105">
        <v>0</v>
      </c>
      <c r="K119" s="105">
        <v>25</v>
      </c>
      <c r="L119" s="59">
        <f t="shared" si="32"/>
        <v>1004.5</v>
      </c>
      <c r="M119" s="58">
        <f t="shared" si="33"/>
        <v>2485</v>
      </c>
      <c r="N119" s="59">
        <f t="shared" si="40"/>
        <v>402.5</v>
      </c>
      <c r="O119" s="59">
        <f t="shared" si="34"/>
        <v>1064</v>
      </c>
      <c r="P119" s="59">
        <f t="shared" si="35"/>
        <v>2481.5</v>
      </c>
      <c r="Q119" s="60">
        <v>0</v>
      </c>
      <c r="R119" s="59">
        <f t="shared" si="36"/>
        <v>7462.5</v>
      </c>
      <c r="S119" s="59">
        <f t="shared" si="37"/>
        <v>2093.5</v>
      </c>
      <c r="T119" s="59">
        <f t="shared" si="38"/>
        <v>5369</v>
      </c>
      <c r="U119" s="61">
        <f t="shared" si="39"/>
        <v>32906.5</v>
      </c>
      <c r="V119" s="62">
        <v>112</v>
      </c>
    </row>
    <row r="120" spans="1:22" s="5" customFormat="1" ht="20.100000000000001" customHeight="1" x14ac:dyDescent="0.35">
      <c r="A120" s="54">
        <v>6</v>
      </c>
      <c r="B120" s="215" t="s">
        <v>151</v>
      </c>
      <c r="C120" s="54" t="s">
        <v>34</v>
      </c>
      <c r="D120" s="54" t="s">
        <v>143</v>
      </c>
      <c r="E120" s="216" t="s">
        <v>146</v>
      </c>
      <c r="F120" s="103" t="s">
        <v>36</v>
      </c>
      <c r="G120" s="45">
        <v>45231</v>
      </c>
      <c r="H120" s="45">
        <v>45413</v>
      </c>
      <c r="I120" s="106">
        <v>45000</v>
      </c>
      <c r="J120" s="105">
        <v>1148.33</v>
      </c>
      <c r="K120" s="105">
        <v>25</v>
      </c>
      <c r="L120" s="59">
        <f t="shared" si="32"/>
        <v>1291.5</v>
      </c>
      <c r="M120" s="58">
        <f t="shared" si="33"/>
        <v>3194.9999999999995</v>
      </c>
      <c r="N120" s="59">
        <f t="shared" si="40"/>
        <v>517.5</v>
      </c>
      <c r="O120" s="59">
        <f t="shared" si="34"/>
        <v>1368</v>
      </c>
      <c r="P120" s="59">
        <f t="shared" si="35"/>
        <v>3190.5</v>
      </c>
      <c r="Q120" s="60">
        <v>0</v>
      </c>
      <c r="R120" s="59">
        <f t="shared" si="36"/>
        <v>9587.5</v>
      </c>
      <c r="S120" s="59">
        <f t="shared" si="37"/>
        <v>3832.83</v>
      </c>
      <c r="T120" s="59">
        <f t="shared" si="38"/>
        <v>6903</v>
      </c>
      <c r="U120" s="61">
        <f t="shared" si="39"/>
        <v>41167.17</v>
      </c>
      <c r="V120" s="62">
        <v>112</v>
      </c>
    </row>
    <row r="121" spans="1:22" s="5" customFormat="1" ht="20.100000000000001" customHeight="1" thickBot="1" x14ac:dyDescent="0.4">
      <c r="A121" s="146">
        <v>7</v>
      </c>
      <c r="B121" s="218" t="s">
        <v>152</v>
      </c>
      <c r="C121" s="65" t="s">
        <v>38</v>
      </c>
      <c r="D121" s="54" t="s">
        <v>143</v>
      </c>
      <c r="E121" s="216" t="s">
        <v>153</v>
      </c>
      <c r="F121" s="103" t="s">
        <v>36</v>
      </c>
      <c r="G121" s="123">
        <v>45200</v>
      </c>
      <c r="H121" s="123">
        <v>45383</v>
      </c>
      <c r="I121" s="106">
        <v>45000</v>
      </c>
      <c r="J121" s="105">
        <v>1148.33</v>
      </c>
      <c r="K121" s="105">
        <v>25</v>
      </c>
      <c r="L121" s="59">
        <f>+I121*2.87%</f>
        <v>1291.5</v>
      </c>
      <c r="M121" s="58">
        <f>+I121*7.1%</f>
        <v>3194.9999999999995</v>
      </c>
      <c r="N121" s="59">
        <f t="shared" si="40"/>
        <v>517.5</v>
      </c>
      <c r="O121" s="59">
        <f>+I121*3.04%</f>
        <v>1368</v>
      </c>
      <c r="P121" s="59">
        <f t="shared" si="35"/>
        <v>3190.5</v>
      </c>
      <c r="Q121" s="60">
        <v>0</v>
      </c>
      <c r="R121" s="59">
        <f>SUM(K121:P121)</f>
        <v>9587.5</v>
      </c>
      <c r="S121" s="59">
        <f>+J121+K121+L121+O121+Q121</f>
        <v>3832.83</v>
      </c>
      <c r="T121" s="59">
        <f>+M121+N121+P121</f>
        <v>6903</v>
      </c>
      <c r="U121" s="61">
        <f>+I121-S121</f>
        <v>41167.17</v>
      </c>
      <c r="V121" s="62">
        <v>112</v>
      </c>
    </row>
    <row r="122" spans="1:22" s="5" customFormat="1" ht="15" customHeight="1" thickBot="1" x14ac:dyDescent="0.4">
      <c r="A122" s="188"/>
      <c r="B122" s="76"/>
      <c r="C122" s="76"/>
      <c r="D122" s="76"/>
      <c r="E122" s="76"/>
      <c r="F122" s="76"/>
      <c r="G122" s="76"/>
      <c r="H122" s="76"/>
      <c r="I122" s="77">
        <f>SUM(I115:I121)</f>
        <v>330000</v>
      </c>
      <c r="J122" s="77">
        <f t="shared" ref="J122:U122" si="41">SUM(J115:J121)</f>
        <v>14402.03</v>
      </c>
      <c r="K122" s="77">
        <f t="shared" si="41"/>
        <v>175</v>
      </c>
      <c r="L122" s="77">
        <f t="shared" si="41"/>
        <v>9471</v>
      </c>
      <c r="M122" s="77">
        <f t="shared" si="41"/>
        <v>23430</v>
      </c>
      <c r="N122" s="77">
        <f t="shared" si="41"/>
        <v>3505.29</v>
      </c>
      <c r="O122" s="77">
        <f t="shared" si="41"/>
        <v>10032</v>
      </c>
      <c r="P122" s="77">
        <f t="shared" si="41"/>
        <v>23397</v>
      </c>
      <c r="Q122" s="77">
        <f t="shared" si="41"/>
        <v>0</v>
      </c>
      <c r="R122" s="77">
        <f t="shared" si="41"/>
        <v>70010.290000000008</v>
      </c>
      <c r="S122" s="77">
        <f t="shared" si="41"/>
        <v>34080.030000000006</v>
      </c>
      <c r="T122" s="77">
        <f t="shared" si="41"/>
        <v>50332.29</v>
      </c>
      <c r="U122" s="77">
        <f t="shared" si="41"/>
        <v>295919.96999999997</v>
      </c>
      <c r="V122" s="78"/>
    </row>
    <row r="123" spans="1:22" s="21" customFormat="1" ht="8.1" customHeight="1" thickBot="1" x14ac:dyDescent="0.4">
      <c r="A123" s="30"/>
      <c r="C123" s="131"/>
      <c r="D123" s="30"/>
      <c r="E123" s="30"/>
      <c r="F123" s="131"/>
      <c r="G123" s="132"/>
      <c r="H123" s="132"/>
      <c r="I123" s="133"/>
      <c r="J123" s="134"/>
      <c r="K123" s="134"/>
      <c r="L123" s="133"/>
      <c r="M123" s="134"/>
      <c r="N123" s="135"/>
      <c r="O123" s="135"/>
      <c r="P123" s="135"/>
      <c r="Q123" s="136"/>
      <c r="R123" s="135"/>
      <c r="S123" s="135"/>
      <c r="T123" s="135"/>
      <c r="U123" s="137"/>
      <c r="V123" s="32"/>
    </row>
    <row r="124" spans="1:22" s="21" customFormat="1" ht="15" customHeight="1" thickBot="1" x14ac:dyDescent="0.4">
      <c r="A124" s="35" t="s">
        <v>154</v>
      </c>
      <c r="B124" s="36"/>
      <c r="C124" s="36"/>
      <c r="D124" s="36"/>
      <c r="E124" s="37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7"/>
    </row>
    <row r="125" spans="1:22" s="21" customFormat="1" ht="30" customHeight="1" x14ac:dyDescent="0.35">
      <c r="A125" s="219">
        <v>1</v>
      </c>
      <c r="B125" s="170" t="s">
        <v>155</v>
      </c>
      <c r="C125" s="42" t="s">
        <v>38</v>
      </c>
      <c r="D125" s="220" t="s">
        <v>156</v>
      </c>
      <c r="E125" s="139" t="s">
        <v>157</v>
      </c>
      <c r="F125" s="103" t="s">
        <v>36</v>
      </c>
      <c r="G125" s="46">
        <v>45200</v>
      </c>
      <c r="H125" s="46">
        <v>45383</v>
      </c>
      <c r="I125" s="221">
        <v>100000</v>
      </c>
      <c r="J125" s="50">
        <v>12105.37</v>
      </c>
      <c r="K125" s="48">
        <v>25</v>
      </c>
      <c r="L125" s="49">
        <f>+I125*2.87%</f>
        <v>2870</v>
      </c>
      <c r="M125" s="50">
        <f>+I125*7.1%</f>
        <v>7099.9999999999991</v>
      </c>
      <c r="N125" s="59">
        <v>860.29</v>
      </c>
      <c r="O125" s="49">
        <f>+I125*3.04%</f>
        <v>3040</v>
      </c>
      <c r="P125" s="49">
        <f>+I125*7.09%</f>
        <v>7090.0000000000009</v>
      </c>
      <c r="Q125" s="51">
        <v>0</v>
      </c>
      <c r="R125" s="49">
        <f>SUM(L125:P125)</f>
        <v>20960.29</v>
      </c>
      <c r="S125" s="49">
        <f>+J125+K125+L125+O125+Q125</f>
        <v>18040.370000000003</v>
      </c>
      <c r="T125" s="49">
        <f>+M125+N125+P125</f>
        <v>15050.29</v>
      </c>
      <c r="U125" s="52">
        <f>+I125-S125</f>
        <v>81959.63</v>
      </c>
      <c r="V125" s="53">
        <v>112</v>
      </c>
    </row>
    <row r="126" spans="1:22" s="21" customFormat="1" ht="33" customHeight="1" thickBot="1" x14ac:dyDescent="0.4">
      <c r="A126" s="222">
        <v>2</v>
      </c>
      <c r="B126" s="171" t="s">
        <v>158</v>
      </c>
      <c r="C126" s="65" t="s">
        <v>38</v>
      </c>
      <c r="D126" s="223" t="s">
        <v>156</v>
      </c>
      <c r="E126" s="85" t="s">
        <v>159</v>
      </c>
      <c r="F126" s="103" t="s">
        <v>36</v>
      </c>
      <c r="G126" s="141">
        <v>45231</v>
      </c>
      <c r="H126" s="141">
        <v>45413</v>
      </c>
      <c r="I126" s="87">
        <v>60000</v>
      </c>
      <c r="J126" s="121">
        <v>3486.68</v>
      </c>
      <c r="K126" s="89">
        <v>25</v>
      </c>
      <c r="L126" s="224">
        <f>+I126*2.87%</f>
        <v>1722</v>
      </c>
      <c r="M126" s="225">
        <f>+I126*7.1%</f>
        <v>4260</v>
      </c>
      <c r="N126" s="224">
        <f>+I126*1.15%</f>
        <v>690</v>
      </c>
      <c r="O126" s="224">
        <f>+I126*3.04%</f>
        <v>1824</v>
      </c>
      <c r="P126" s="224">
        <f>+I126*7.09%</f>
        <v>4254</v>
      </c>
      <c r="Q126" s="91">
        <v>0</v>
      </c>
      <c r="R126" s="224">
        <f>SUM(K126:P126)</f>
        <v>12775</v>
      </c>
      <c r="S126" s="224">
        <f>+J126+K126+L126+O126+Q126</f>
        <v>7057.68</v>
      </c>
      <c r="T126" s="224">
        <f>+M126+N126+P126</f>
        <v>9204</v>
      </c>
      <c r="U126" s="226">
        <f>+I126-S126</f>
        <v>52942.32</v>
      </c>
      <c r="V126" s="227">
        <v>112</v>
      </c>
    </row>
    <row r="127" spans="1:22" s="21" customFormat="1" ht="15" customHeight="1" thickBot="1" x14ac:dyDescent="0.4">
      <c r="A127" s="76"/>
      <c r="B127" s="76"/>
      <c r="C127" s="76"/>
      <c r="D127" s="76"/>
      <c r="E127" s="76"/>
      <c r="F127" s="76"/>
      <c r="G127" s="76"/>
      <c r="H127" s="76"/>
      <c r="I127" s="77">
        <f>SUM(I125:I126)</f>
        <v>160000</v>
      </c>
      <c r="J127" s="77">
        <f t="shared" ref="J127:U127" si="42">SUM(J125:J126)</f>
        <v>15592.050000000001</v>
      </c>
      <c r="K127" s="77">
        <f t="shared" si="42"/>
        <v>50</v>
      </c>
      <c r="L127" s="77">
        <f t="shared" si="42"/>
        <v>4592</v>
      </c>
      <c r="M127" s="77">
        <f t="shared" si="42"/>
        <v>11360</v>
      </c>
      <c r="N127" s="77">
        <f t="shared" si="42"/>
        <v>1550.29</v>
      </c>
      <c r="O127" s="77">
        <f t="shared" si="42"/>
        <v>4864</v>
      </c>
      <c r="P127" s="77">
        <f t="shared" si="42"/>
        <v>11344</v>
      </c>
      <c r="Q127" s="77">
        <f t="shared" si="42"/>
        <v>0</v>
      </c>
      <c r="R127" s="77">
        <f t="shared" si="42"/>
        <v>33735.29</v>
      </c>
      <c r="S127" s="77">
        <f t="shared" si="42"/>
        <v>25098.050000000003</v>
      </c>
      <c r="T127" s="77">
        <f t="shared" si="42"/>
        <v>24254.29</v>
      </c>
      <c r="U127" s="77">
        <f t="shared" si="42"/>
        <v>134901.95000000001</v>
      </c>
      <c r="V127" s="78"/>
    </row>
    <row r="128" spans="1:22" s="21" customFormat="1" ht="8.1" customHeight="1" thickBot="1" x14ac:dyDescent="0.4">
      <c r="A128" s="30"/>
      <c r="C128" s="131"/>
      <c r="D128" s="30"/>
      <c r="E128" s="30"/>
      <c r="F128" s="131"/>
      <c r="G128" s="132"/>
      <c r="H128" s="132"/>
      <c r="I128" s="133"/>
      <c r="J128" s="134"/>
      <c r="K128" s="134"/>
      <c r="L128" s="133"/>
      <c r="M128" s="134"/>
      <c r="N128" s="135"/>
      <c r="O128" s="135"/>
      <c r="P128" s="135"/>
      <c r="Q128" s="136"/>
      <c r="R128" s="135"/>
      <c r="S128" s="135"/>
      <c r="T128" s="135"/>
      <c r="U128" s="137"/>
      <c r="V128" s="32"/>
    </row>
    <row r="129" spans="1:22" s="21" customFormat="1" ht="15" customHeight="1" thickBot="1" x14ac:dyDescent="0.4">
      <c r="A129" s="142" t="s">
        <v>160</v>
      </c>
      <c r="B129" s="36"/>
      <c r="C129" s="36"/>
      <c r="D129" s="36"/>
      <c r="E129" s="37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</row>
    <row r="130" spans="1:22" s="21" customFormat="1" ht="30" customHeight="1" x14ac:dyDescent="0.35">
      <c r="A130" s="219">
        <v>1</v>
      </c>
      <c r="B130" s="138" t="s">
        <v>161</v>
      </c>
      <c r="C130" s="42" t="s">
        <v>34</v>
      </c>
      <c r="D130" s="42" t="s">
        <v>160</v>
      </c>
      <c r="E130" s="139" t="s">
        <v>157</v>
      </c>
      <c r="F130" s="103" t="s">
        <v>36</v>
      </c>
      <c r="G130" s="46">
        <v>45200</v>
      </c>
      <c r="H130" s="46">
        <v>45383</v>
      </c>
      <c r="I130" s="140">
        <v>70000</v>
      </c>
      <c r="J130" s="48">
        <v>5368.48</v>
      </c>
      <c r="K130" s="48">
        <v>25</v>
      </c>
      <c r="L130" s="228">
        <f>+I130*2.87%</f>
        <v>2009</v>
      </c>
      <c r="M130" s="229">
        <f>+I130*7.1%</f>
        <v>4970</v>
      </c>
      <c r="N130" s="185">
        <f>+I130*1.15%</f>
        <v>805</v>
      </c>
      <c r="O130" s="228">
        <f>+I130*3.04%</f>
        <v>2128</v>
      </c>
      <c r="P130" s="228">
        <f>+I130*7.09%</f>
        <v>4963</v>
      </c>
      <c r="Q130" s="51">
        <v>0</v>
      </c>
      <c r="R130" s="228">
        <f>SUM(K130:P130)</f>
        <v>14900</v>
      </c>
      <c r="S130" s="228">
        <f>+J130+K130+L130+O130+Q130</f>
        <v>9530.48</v>
      </c>
      <c r="T130" s="228">
        <f>+M130+N130+P130</f>
        <v>10738</v>
      </c>
      <c r="U130" s="230">
        <f>+I130-S130</f>
        <v>60469.520000000004</v>
      </c>
      <c r="V130" s="53">
        <v>112</v>
      </c>
    </row>
    <row r="131" spans="1:22" s="21" customFormat="1" ht="30" customHeight="1" x14ac:dyDescent="0.35">
      <c r="A131" s="231">
        <v>2</v>
      </c>
      <c r="B131" s="232" t="s">
        <v>162</v>
      </c>
      <c r="C131" s="54" t="s">
        <v>34</v>
      </c>
      <c r="D131" s="54" t="s">
        <v>160</v>
      </c>
      <c r="E131" s="54" t="s">
        <v>163</v>
      </c>
      <c r="F131" s="103" t="s">
        <v>36</v>
      </c>
      <c r="G131" s="45">
        <v>45139</v>
      </c>
      <c r="H131" s="45">
        <v>45323</v>
      </c>
      <c r="I131" s="106">
        <v>50000</v>
      </c>
      <c r="J131" s="116">
        <v>1615.89</v>
      </c>
      <c r="K131" s="105">
        <v>25</v>
      </c>
      <c r="L131" s="185">
        <f>+I131*2.87%</f>
        <v>1435</v>
      </c>
      <c r="M131" s="186">
        <f>+I131*7.1%</f>
        <v>3549.9999999999995</v>
      </c>
      <c r="N131" s="185">
        <f>+I131*1.15%</f>
        <v>575</v>
      </c>
      <c r="O131" s="185">
        <f>+I131*3.04%</f>
        <v>1520</v>
      </c>
      <c r="P131" s="185">
        <f>+I131*7.09%</f>
        <v>3545.0000000000005</v>
      </c>
      <c r="Q131" s="60">
        <v>1587.38</v>
      </c>
      <c r="R131" s="185">
        <f>SUM(K131:P131)</f>
        <v>10650</v>
      </c>
      <c r="S131" s="185">
        <f>+J131+K131+L131+O131+Q131</f>
        <v>6183.27</v>
      </c>
      <c r="T131" s="185">
        <f>+M131+N131+P131</f>
        <v>7670</v>
      </c>
      <c r="U131" s="187">
        <f>+I131-S131</f>
        <v>43816.729999999996</v>
      </c>
      <c r="V131" s="62">
        <v>112</v>
      </c>
    </row>
    <row r="132" spans="1:22" s="21" customFormat="1" ht="30" customHeight="1" x14ac:dyDescent="0.35">
      <c r="A132" s="231">
        <v>3</v>
      </c>
      <c r="B132" s="232" t="s">
        <v>164</v>
      </c>
      <c r="C132" s="54" t="s">
        <v>38</v>
      </c>
      <c r="D132" s="54" t="s">
        <v>160</v>
      </c>
      <c r="E132" s="54" t="s">
        <v>163</v>
      </c>
      <c r="F132" s="103" t="s">
        <v>36</v>
      </c>
      <c r="G132" s="123">
        <v>45200</v>
      </c>
      <c r="H132" s="123">
        <v>45383</v>
      </c>
      <c r="I132" s="128">
        <v>50000</v>
      </c>
      <c r="J132" s="116">
        <v>1854</v>
      </c>
      <c r="K132" s="105">
        <v>25</v>
      </c>
      <c r="L132" s="185">
        <f>+I132*2.87%</f>
        <v>1435</v>
      </c>
      <c r="M132" s="186">
        <f>+I132*7.1%</f>
        <v>3549.9999999999995</v>
      </c>
      <c r="N132" s="185">
        <f>+I132*1.15%</f>
        <v>575</v>
      </c>
      <c r="O132" s="185">
        <f>+I132*3.04%</f>
        <v>1520</v>
      </c>
      <c r="P132" s="185">
        <f>+I132*7.09%</f>
        <v>3545.0000000000005</v>
      </c>
      <c r="Q132" s="60">
        <v>0</v>
      </c>
      <c r="R132" s="185">
        <f>SUM(K132:P132)</f>
        <v>10650</v>
      </c>
      <c r="S132" s="185">
        <f>+J132+K132+L132+O132+Q132</f>
        <v>4834</v>
      </c>
      <c r="T132" s="185">
        <f>+M132+N132+P132</f>
        <v>7670</v>
      </c>
      <c r="U132" s="187">
        <f>+I132-S132</f>
        <v>45166</v>
      </c>
      <c r="V132" s="62">
        <v>112</v>
      </c>
    </row>
    <row r="133" spans="1:22" s="21" customFormat="1" ht="30" customHeight="1" thickBot="1" x14ac:dyDescent="0.4">
      <c r="A133" s="233">
        <v>4</v>
      </c>
      <c r="B133" s="234" t="s">
        <v>165</v>
      </c>
      <c r="C133" s="67" t="s">
        <v>34</v>
      </c>
      <c r="D133" s="67" t="s">
        <v>160</v>
      </c>
      <c r="E133" s="67" t="s">
        <v>163</v>
      </c>
      <c r="F133" s="103" t="s">
        <v>36</v>
      </c>
      <c r="G133" s="45">
        <v>45139</v>
      </c>
      <c r="H133" s="45">
        <v>45323</v>
      </c>
      <c r="I133" s="128">
        <v>45000</v>
      </c>
      <c r="J133" s="112">
        <v>1148.33</v>
      </c>
      <c r="K133" s="112">
        <v>25</v>
      </c>
      <c r="L133" s="72">
        <f>+I133*2.87%</f>
        <v>1291.5</v>
      </c>
      <c r="M133" s="71">
        <f>+I133*7.1%</f>
        <v>3194.9999999999995</v>
      </c>
      <c r="N133" s="72">
        <f>+I133*1.15%</f>
        <v>517.5</v>
      </c>
      <c r="O133" s="72">
        <f>+I133*3.04%</f>
        <v>1368</v>
      </c>
      <c r="P133" s="72">
        <f>+I133*7.09%</f>
        <v>3190.5</v>
      </c>
      <c r="Q133" s="60">
        <v>0</v>
      </c>
      <c r="R133" s="72">
        <f>SUM(K133:P133)</f>
        <v>9587.5</v>
      </c>
      <c r="S133" s="72">
        <f>+J133+K133+L133+O133+Q133</f>
        <v>3832.83</v>
      </c>
      <c r="T133" s="72">
        <f>+M133+N133+P133</f>
        <v>6903</v>
      </c>
      <c r="U133" s="74">
        <f>+I133-S133</f>
        <v>41167.17</v>
      </c>
      <c r="V133" s="75">
        <v>112</v>
      </c>
    </row>
    <row r="134" spans="1:22" s="21" customFormat="1" ht="15" customHeight="1" thickBot="1" x14ac:dyDescent="0.4">
      <c r="A134" s="76"/>
      <c r="B134" s="76"/>
      <c r="C134" s="76"/>
      <c r="D134" s="76"/>
      <c r="E134" s="76"/>
      <c r="F134" s="76"/>
      <c r="G134" s="76"/>
      <c r="H134" s="76"/>
      <c r="I134" s="77">
        <f>SUM(I130:I133)</f>
        <v>215000</v>
      </c>
      <c r="J134" s="77">
        <f t="shared" ref="J134:U134" si="43">SUM(J130:J133)</f>
        <v>9986.6999999999989</v>
      </c>
      <c r="K134" s="77">
        <f t="shared" si="43"/>
        <v>100</v>
      </c>
      <c r="L134" s="77">
        <f t="shared" si="43"/>
        <v>6170.5</v>
      </c>
      <c r="M134" s="77">
        <f t="shared" si="43"/>
        <v>15265</v>
      </c>
      <c r="N134" s="77">
        <f t="shared" si="43"/>
        <v>2472.5</v>
      </c>
      <c r="O134" s="77">
        <f t="shared" si="43"/>
        <v>6536</v>
      </c>
      <c r="P134" s="77">
        <f t="shared" si="43"/>
        <v>15243.5</v>
      </c>
      <c r="Q134" s="77">
        <f t="shared" si="43"/>
        <v>1587.38</v>
      </c>
      <c r="R134" s="77">
        <f t="shared" si="43"/>
        <v>45787.5</v>
      </c>
      <c r="S134" s="77">
        <f t="shared" si="43"/>
        <v>24380.58</v>
      </c>
      <c r="T134" s="77">
        <f t="shared" si="43"/>
        <v>32981</v>
      </c>
      <c r="U134" s="77">
        <f t="shared" si="43"/>
        <v>190619.41999999998</v>
      </c>
      <c r="V134" s="78"/>
    </row>
    <row r="135" spans="1:22" s="21" customFormat="1" ht="8.1" customHeight="1" thickBot="1" x14ac:dyDescent="0.4">
      <c r="A135" s="30"/>
      <c r="C135" s="131"/>
      <c r="D135" s="30"/>
      <c r="E135" s="30"/>
      <c r="F135" s="131"/>
      <c r="G135" s="132"/>
      <c r="H135" s="132"/>
      <c r="I135" s="133"/>
      <c r="J135" s="134"/>
      <c r="K135" s="134"/>
      <c r="L135" s="133"/>
      <c r="M135" s="134"/>
      <c r="N135" s="135"/>
      <c r="O135" s="135"/>
      <c r="P135" s="135"/>
      <c r="Q135" s="136"/>
      <c r="R135" s="135"/>
      <c r="S135" s="135"/>
      <c r="T135" s="135"/>
      <c r="U135" s="137"/>
      <c r="V135" s="32"/>
    </row>
    <row r="136" spans="1:22" s="5" customFormat="1" ht="15" customHeight="1" thickBot="1" x14ac:dyDescent="0.4">
      <c r="A136" s="35" t="s">
        <v>166</v>
      </c>
      <c r="B136" s="36"/>
      <c r="C136" s="36"/>
      <c r="D136" s="36"/>
      <c r="E136" s="37"/>
      <c r="F136" s="35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</row>
    <row r="137" spans="1:22" s="21" customFormat="1" ht="30" customHeight="1" x14ac:dyDescent="0.35">
      <c r="A137" s="42">
        <v>1</v>
      </c>
      <c r="B137" s="232" t="s">
        <v>167</v>
      </c>
      <c r="C137" s="54" t="s">
        <v>38</v>
      </c>
      <c r="D137" s="42" t="s">
        <v>168</v>
      </c>
      <c r="E137" s="42" t="s">
        <v>110</v>
      </c>
      <c r="F137" s="103" t="s">
        <v>36</v>
      </c>
      <c r="G137" s="46">
        <v>45170</v>
      </c>
      <c r="H137" s="46">
        <v>45352</v>
      </c>
      <c r="I137" s="106">
        <v>80000</v>
      </c>
      <c r="J137" s="48">
        <v>7400.87</v>
      </c>
      <c r="K137" s="48">
        <v>25</v>
      </c>
      <c r="L137" s="49">
        <f>+I137*2.87%</f>
        <v>2296</v>
      </c>
      <c r="M137" s="50">
        <f>+I137*7.1%</f>
        <v>5679.9999999999991</v>
      </c>
      <c r="N137" s="59">
        <v>860.29</v>
      </c>
      <c r="O137" s="49">
        <f>+I137*3.04%</f>
        <v>2432</v>
      </c>
      <c r="P137" s="49">
        <f>+I137*7.09%</f>
        <v>5672</v>
      </c>
      <c r="Q137" s="51">
        <v>0</v>
      </c>
      <c r="R137" s="49">
        <f>SUM(K137:P137)</f>
        <v>16965.29</v>
      </c>
      <c r="S137" s="49">
        <f>+J137+K137+L137+O137+Q137</f>
        <v>12153.869999999999</v>
      </c>
      <c r="T137" s="49">
        <f>+M137+N137+P137</f>
        <v>12212.289999999999</v>
      </c>
      <c r="U137" s="52">
        <f>+I137-S137</f>
        <v>67846.13</v>
      </c>
      <c r="V137" s="53">
        <v>112</v>
      </c>
    </row>
    <row r="138" spans="1:22" s="21" customFormat="1" ht="32.1" customHeight="1" thickBot="1" x14ac:dyDescent="0.4">
      <c r="A138" s="65">
        <v>2</v>
      </c>
      <c r="B138" s="232" t="s">
        <v>169</v>
      </c>
      <c r="C138" s="67" t="s">
        <v>38</v>
      </c>
      <c r="D138" s="67" t="s">
        <v>168</v>
      </c>
      <c r="E138" s="67" t="s">
        <v>170</v>
      </c>
      <c r="F138" s="103" t="s">
        <v>36</v>
      </c>
      <c r="G138" s="123">
        <v>45200</v>
      </c>
      <c r="H138" s="123">
        <v>45383</v>
      </c>
      <c r="I138" s="128">
        <v>48000</v>
      </c>
      <c r="J138" s="148">
        <v>1571.73</v>
      </c>
      <c r="K138" s="112">
        <v>25</v>
      </c>
      <c r="L138" s="72">
        <f>+I138*2.87%</f>
        <v>1377.6</v>
      </c>
      <c r="M138" s="71">
        <f>+I138*7.1%</f>
        <v>3407.9999999999995</v>
      </c>
      <c r="N138" s="72">
        <f>+I138*1.15%</f>
        <v>552</v>
      </c>
      <c r="O138" s="72">
        <f>+I138*3.04%</f>
        <v>1459.2</v>
      </c>
      <c r="P138" s="72">
        <f>+I138*7.09%</f>
        <v>3403.2000000000003</v>
      </c>
      <c r="Q138" s="73">
        <v>0</v>
      </c>
      <c r="R138" s="72">
        <f>SUM(K138:P138)</f>
        <v>10225</v>
      </c>
      <c r="S138" s="72">
        <f>+J138+K138+L138+O138+Q138</f>
        <v>4433.53</v>
      </c>
      <c r="T138" s="72">
        <f>+M138+N138+P138</f>
        <v>7363.2</v>
      </c>
      <c r="U138" s="74">
        <f>+I138-S138</f>
        <v>43566.47</v>
      </c>
      <c r="V138" s="75">
        <v>112</v>
      </c>
    </row>
    <row r="139" spans="1:22" s="21" customFormat="1" ht="15" customHeight="1" thickBot="1" x14ac:dyDescent="0.4">
      <c r="A139" s="76"/>
      <c r="B139" s="76"/>
      <c r="C139" s="76"/>
      <c r="D139" s="76"/>
      <c r="E139" s="76"/>
      <c r="F139" s="76"/>
      <c r="G139" s="76"/>
      <c r="H139" s="76"/>
      <c r="I139" s="77">
        <f>SUM(I137:I138)</f>
        <v>128000</v>
      </c>
      <c r="J139" s="77">
        <f t="shared" ref="J139:U139" si="44">SUM(J137:J138)</f>
        <v>8972.6</v>
      </c>
      <c r="K139" s="77">
        <f t="shared" si="44"/>
        <v>50</v>
      </c>
      <c r="L139" s="77">
        <f t="shared" si="44"/>
        <v>3673.6</v>
      </c>
      <c r="M139" s="77">
        <f t="shared" si="44"/>
        <v>9087.9999999999982</v>
      </c>
      <c r="N139" s="77">
        <f t="shared" si="44"/>
        <v>1412.29</v>
      </c>
      <c r="O139" s="77">
        <f t="shared" si="44"/>
        <v>3891.2</v>
      </c>
      <c r="P139" s="77">
        <f t="shared" si="44"/>
        <v>9075.2000000000007</v>
      </c>
      <c r="Q139" s="77">
        <f t="shared" si="44"/>
        <v>0</v>
      </c>
      <c r="R139" s="77">
        <f t="shared" si="44"/>
        <v>27190.29</v>
      </c>
      <c r="S139" s="77">
        <f t="shared" si="44"/>
        <v>16587.399999999998</v>
      </c>
      <c r="T139" s="77">
        <f t="shared" si="44"/>
        <v>19575.489999999998</v>
      </c>
      <c r="U139" s="77">
        <f t="shared" si="44"/>
        <v>111412.6</v>
      </c>
      <c r="V139" s="78"/>
    </row>
    <row r="140" spans="1:22" s="21" customFormat="1" ht="8.1" customHeight="1" thickBot="1" x14ac:dyDescent="0.4">
      <c r="A140" s="30"/>
      <c r="C140" s="131"/>
      <c r="D140" s="30"/>
      <c r="E140" s="30"/>
      <c r="F140" s="131"/>
      <c r="G140" s="132"/>
      <c r="H140" s="132"/>
      <c r="I140" s="133"/>
      <c r="J140" s="134"/>
      <c r="K140" s="134"/>
      <c r="L140" s="133"/>
      <c r="M140" s="134"/>
      <c r="N140" s="135"/>
      <c r="O140" s="135"/>
      <c r="P140" s="135"/>
      <c r="Q140" s="136"/>
      <c r="R140" s="135"/>
      <c r="S140" s="135"/>
      <c r="T140" s="135"/>
      <c r="U140" s="137"/>
      <c r="V140" s="32"/>
    </row>
    <row r="141" spans="1:22" s="5" customFormat="1" ht="15" customHeight="1" thickBot="1" x14ac:dyDescent="0.4">
      <c r="A141" s="142" t="s">
        <v>171</v>
      </c>
      <c r="B141" s="143"/>
      <c r="C141" s="143"/>
      <c r="D141" s="143"/>
      <c r="E141" s="235"/>
      <c r="F141" s="142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235"/>
    </row>
    <row r="142" spans="1:22" s="5" customFormat="1" ht="15" customHeight="1" x14ac:dyDescent="0.35">
      <c r="A142" s="42">
        <v>1</v>
      </c>
      <c r="B142" s="236" t="s">
        <v>172</v>
      </c>
      <c r="C142" s="42" t="s">
        <v>38</v>
      </c>
      <c r="D142" s="139" t="s">
        <v>171</v>
      </c>
      <c r="E142" s="237" t="s">
        <v>82</v>
      </c>
      <c r="F142" s="139" t="s">
        <v>36</v>
      </c>
      <c r="G142" s="46">
        <v>45170</v>
      </c>
      <c r="H142" s="46">
        <v>45352</v>
      </c>
      <c r="I142" s="140">
        <v>70000</v>
      </c>
      <c r="J142" s="50">
        <v>5368.48</v>
      </c>
      <c r="K142" s="48">
        <v>25</v>
      </c>
      <c r="L142" s="49">
        <f>+I142*2.87%</f>
        <v>2009</v>
      </c>
      <c r="M142" s="50">
        <f>+I142*7.1%</f>
        <v>4970</v>
      </c>
      <c r="N142" s="49">
        <f>+I142*1.15%</f>
        <v>805</v>
      </c>
      <c r="O142" s="49">
        <f>+I142*3.04%</f>
        <v>2128</v>
      </c>
      <c r="P142" s="49">
        <f>+I142*7.09%</f>
        <v>4963</v>
      </c>
      <c r="Q142" s="51">
        <v>0</v>
      </c>
      <c r="R142" s="49">
        <f>SUM(K142:P142)</f>
        <v>14900</v>
      </c>
      <c r="S142" s="49">
        <f>+J142+K142+L142+O142+Q142</f>
        <v>9530.48</v>
      </c>
      <c r="T142" s="49">
        <f>+M142+N142+P142</f>
        <v>10738</v>
      </c>
      <c r="U142" s="52">
        <f>+I142-S142</f>
        <v>60469.520000000004</v>
      </c>
      <c r="V142" s="53">
        <v>112</v>
      </c>
    </row>
    <row r="143" spans="1:22" s="5" customFormat="1" ht="15" customHeight="1" x14ac:dyDescent="0.35">
      <c r="A143" s="54">
        <v>2</v>
      </c>
      <c r="B143" s="126" t="s">
        <v>173</v>
      </c>
      <c r="C143" s="54" t="s">
        <v>38</v>
      </c>
      <c r="D143" s="125" t="s">
        <v>171</v>
      </c>
      <c r="E143" s="216" t="s">
        <v>174</v>
      </c>
      <c r="F143" s="125" t="s">
        <v>36</v>
      </c>
      <c r="G143" s="45">
        <v>45108</v>
      </c>
      <c r="H143" s="45">
        <v>45292</v>
      </c>
      <c r="I143" s="238">
        <v>26250</v>
      </c>
      <c r="J143" s="58">
        <v>0</v>
      </c>
      <c r="K143" s="105">
        <v>25</v>
      </c>
      <c r="L143" s="106">
        <v>753.38</v>
      </c>
      <c r="M143" s="105">
        <v>1863.75</v>
      </c>
      <c r="N143" s="59">
        <v>301.88</v>
      </c>
      <c r="O143" s="59">
        <f>+I143*3.04%</f>
        <v>798</v>
      </c>
      <c r="P143" s="59">
        <f>+I143*7.09%</f>
        <v>1861.1250000000002</v>
      </c>
      <c r="Q143" s="60">
        <v>0</v>
      </c>
      <c r="R143" s="59">
        <f>SUM(L143,M143,N143,O143,P143)</f>
        <v>5578.1350000000002</v>
      </c>
      <c r="S143" s="59">
        <f>SUM(J143,K143,L143,O143,Q143)</f>
        <v>1576.38</v>
      </c>
      <c r="T143" s="59">
        <f>SUM(M143,N143,P143)</f>
        <v>4026.7550000000001</v>
      </c>
      <c r="U143" s="61">
        <f>I143-S143</f>
        <v>24673.62</v>
      </c>
      <c r="V143" s="62">
        <v>112</v>
      </c>
    </row>
    <row r="144" spans="1:22" s="5" customFormat="1" ht="18" customHeight="1" thickBot="1" x14ac:dyDescent="0.4">
      <c r="A144" s="146">
        <v>3</v>
      </c>
      <c r="B144" s="178" t="s">
        <v>175</v>
      </c>
      <c r="C144" s="146" t="s">
        <v>38</v>
      </c>
      <c r="D144" s="177" t="s">
        <v>171</v>
      </c>
      <c r="E144" s="239" t="s">
        <v>174</v>
      </c>
      <c r="F144" s="177" t="s">
        <v>36</v>
      </c>
      <c r="G144" s="86">
        <v>45170</v>
      </c>
      <c r="H144" s="141">
        <v>45352</v>
      </c>
      <c r="I144" s="240">
        <v>26250</v>
      </c>
      <c r="J144" s="150">
        <v>0</v>
      </c>
      <c r="K144" s="148">
        <v>25</v>
      </c>
      <c r="L144" s="147">
        <v>753.38</v>
      </c>
      <c r="M144" s="148">
        <v>1863.75</v>
      </c>
      <c r="N144" s="149">
        <v>301.88</v>
      </c>
      <c r="O144" s="149">
        <f>+I144*3.04%</f>
        <v>798</v>
      </c>
      <c r="P144" s="149">
        <f>+I144*7.09%</f>
        <v>1861.1250000000002</v>
      </c>
      <c r="Q144" s="151">
        <v>1587.38</v>
      </c>
      <c r="R144" s="149">
        <f>SUM(L144,M144,N144,O144,P144)</f>
        <v>5578.1350000000002</v>
      </c>
      <c r="S144" s="149">
        <f>SUM(J144,K144,L144,O144,Q144)</f>
        <v>3163.76</v>
      </c>
      <c r="T144" s="149">
        <f>SUM(M144,N144,P144)</f>
        <v>4026.7550000000001</v>
      </c>
      <c r="U144" s="152">
        <f>I144-S144</f>
        <v>23086.239999999998</v>
      </c>
      <c r="V144" s="153">
        <v>112</v>
      </c>
    </row>
    <row r="145" spans="1:256" s="5" customFormat="1" ht="18" customHeight="1" thickBot="1" x14ac:dyDescent="0.4">
      <c r="A145" s="76"/>
      <c r="B145" s="76"/>
      <c r="C145" s="76"/>
      <c r="D145" s="76"/>
      <c r="E145" s="76"/>
      <c r="F145" s="76"/>
      <c r="G145" s="76"/>
      <c r="H145" s="76"/>
      <c r="I145" s="77">
        <f>SUM(I142:I144)</f>
        <v>122500</v>
      </c>
      <c r="J145" s="77">
        <f t="shared" ref="J145:U145" si="45">SUM(J142:J144)</f>
        <v>5368.48</v>
      </c>
      <c r="K145" s="77">
        <f t="shared" si="45"/>
        <v>75</v>
      </c>
      <c r="L145" s="77">
        <f t="shared" si="45"/>
        <v>3515.76</v>
      </c>
      <c r="M145" s="77">
        <f t="shared" si="45"/>
        <v>8697.5</v>
      </c>
      <c r="N145" s="77">
        <f t="shared" si="45"/>
        <v>1408.7600000000002</v>
      </c>
      <c r="O145" s="77">
        <f t="shared" si="45"/>
        <v>3724</v>
      </c>
      <c r="P145" s="77">
        <f t="shared" si="45"/>
        <v>8685.25</v>
      </c>
      <c r="Q145" s="77">
        <f t="shared" si="45"/>
        <v>1587.38</v>
      </c>
      <c r="R145" s="77">
        <f t="shared" si="45"/>
        <v>26056.270000000004</v>
      </c>
      <c r="S145" s="77">
        <f t="shared" si="45"/>
        <v>14270.62</v>
      </c>
      <c r="T145" s="77">
        <f t="shared" si="45"/>
        <v>18791.510000000002</v>
      </c>
      <c r="U145" s="77">
        <f t="shared" si="45"/>
        <v>108229.38</v>
      </c>
      <c r="V145" s="77"/>
    </row>
    <row r="146" spans="1:256" s="5" customFormat="1" ht="8.1" customHeight="1" thickBot="1" x14ac:dyDescent="0.4">
      <c r="A146" s="30"/>
      <c r="B146" s="241"/>
      <c r="C146" s="30"/>
      <c r="D146" s="131"/>
      <c r="E146" s="242"/>
      <c r="F146" s="131"/>
      <c r="G146" s="132"/>
      <c r="H146" s="132"/>
      <c r="I146" s="243"/>
      <c r="J146" s="190"/>
      <c r="K146" s="134"/>
      <c r="L146" s="133"/>
      <c r="M146" s="134"/>
      <c r="N146" s="135"/>
      <c r="O146" s="135"/>
      <c r="P146" s="135"/>
      <c r="Q146" s="136"/>
      <c r="R146" s="135"/>
      <c r="S146" s="135"/>
      <c r="T146" s="135"/>
      <c r="U146" s="137"/>
      <c r="V146" s="32"/>
    </row>
    <row r="147" spans="1:256" s="21" customFormat="1" ht="15" customHeight="1" thickBot="1" x14ac:dyDescent="0.4">
      <c r="A147" s="204" t="s">
        <v>176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6"/>
    </row>
    <row r="148" spans="1:256" s="21" customFormat="1" ht="30" customHeight="1" thickBot="1" x14ac:dyDescent="0.4">
      <c r="A148" s="42">
        <v>1</v>
      </c>
      <c r="B148" s="244" t="s">
        <v>177</v>
      </c>
      <c r="C148" s="42" t="s">
        <v>38</v>
      </c>
      <c r="D148" s="42" t="s">
        <v>178</v>
      </c>
      <c r="E148" s="63" t="s">
        <v>157</v>
      </c>
      <c r="F148" s="139" t="s">
        <v>36</v>
      </c>
      <c r="G148" s="45">
        <v>45139</v>
      </c>
      <c r="H148" s="45">
        <v>45323</v>
      </c>
      <c r="I148" s="140">
        <v>120000</v>
      </c>
      <c r="J148" s="140">
        <v>16809.87</v>
      </c>
      <c r="K148" s="140">
        <v>25</v>
      </c>
      <c r="L148" s="49">
        <f>+I148*2.87%</f>
        <v>3444</v>
      </c>
      <c r="M148" s="49">
        <f>+I148*7.1%</f>
        <v>8520</v>
      </c>
      <c r="N148" s="59">
        <v>860.29</v>
      </c>
      <c r="O148" s="49">
        <f>+I148*3.04%</f>
        <v>3648</v>
      </c>
      <c r="P148" s="49">
        <f>+I148*7.09%</f>
        <v>8508</v>
      </c>
      <c r="Q148" s="245">
        <v>0</v>
      </c>
      <c r="R148" s="49">
        <f>SUM(K148:P148)</f>
        <v>25005.29</v>
      </c>
      <c r="S148" s="49">
        <f>+J148+K148+L148+O148+Q148</f>
        <v>23926.87</v>
      </c>
      <c r="T148" s="49">
        <f>+M148+N148+P148</f>
        <v>17888.29</v>
      </c>
      <c r="U148" s="52">
        <f>+I148-S148</f>
        <v>96073.13</v>
      </c>
      <c r="V148" s="53">
        <v>112</v>
      </c>
    </row>
    <row r="149" spans="1:256" s="21" customFormat="1" ht="15" customHeight="1" thickBot="1" x14ac:dyDescent="0.4">
      <c r="A149" s="76"/>
      <c r="B149" s="76"/>
      <c r="C149" s="76"/>
      <c r="D149" s="76"/>
      <c r="E149" s="76"/>
      <c r="F149" s="76"/>
      <c r="G149" s="76"/>
      <c r="H149" s="76"/>
      <c r="I149" s="77">
        <f>SUM(I148)</f>
        <v>120000</v>
      </c>
      <c r="J149" s="77">
        <f t="shared" ref="J149:U149" si="46">SUM(J148)</f>
        <v>16809.87</v>
      </c>
      <c r="K149" s="77">
        <f t="shared" si="46"/>
        <v>25</v>
      </c>
      <c r="L149" s="77">
        <f t="shared" si="46"/>
        <v>3444</v>
      </c>
      <c r="M149" s="77">
        <f t="shared" si="46"/>
        <v>8520</v>
      </c>
      <c r="N149" s="77">
        <f t="shared" si="46"/>
        <v>860.29</v>
      </c>
      <c r="O149" s="77">
        <f t="shared" si="46"/>
        <v>3648</v>
      </c>
      <c r="P149" s="77">
        <f t="shared" si="46"/>
        <v>8508</v>
      </c>
      <c r="Q149" s="77">
        <f t="shared" si="46"/>
        <v>0</v>
      </c>
      <c r="R149" s="77">
        <f t="shared" si="46"/>
        <v>25005.29</v>
      </c>
      <c r="S149" s="77">
        <f t="shared" si="46"/>
        <v>23926.87</v>
      </c>
      <c r="T149" s="77">
        <f t="shared" si="46"/>
        <v>17888.29</v>
      </c>
      <c r="U149" s="77">
        <f t="shared" si="46"/>
        <v>96073.13</v>
      </c>
      <c r="V149" s="77"/>
    </row>
    <row r="150" spans="1:256" s="21" customFormat="1" ht="8.1" customHeight="1" thickBot="1" x14ac:dyDescent="0.4">
      <c r="A150" s="246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8"/>
    </row>
    <row r="151" spans="1:256" s="21" customFormat="1" ht="13.5" customHeight="1" thickBot="1" x14ac:dyDescent="0.4">
      <c r="A151" s="204" t="s">
        <v>179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6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  <c r="BF151" s="249"/>
      <c r="BG151" s="249"/>
      <c r="BH151" s="249"/>
      <c r="BI151" s="249"/>
      <c r="BJ151" s="249"/>
      <c r="BK151" s="249"/>
      <c r="BL151" s="249"/>
      <c r="BM151" s="249"/>
      <c r="BN151" s="249"/>
      <c r="BO151" s="249"/>
      <c r="BP151" s="249"/>
      <c r="BQ151" s="249"/>
      <c r="BR151" s="249"/>
      <c r="BS151" s="249"/>
      <c r="BT151" s="249"/>
      <c r="BU151" s="249"/>
      <c r="BV151" s="249"/>
      <c r="BW151" s="249"/>
      <c r="BX151" s="249"/>
      <c r="BY151" s="249"/>
      <c r="BZ151" s="249"/>
      <c r="CA151" s="249"/>
      <c r="CB151" s="249"/>
      <c r="CC151" s="249"/>
      <c r="CD151" s="249"/>
      <c r="CE151" s="249"/>
      <c r="CF151" s="249"/>
      <c r="CG151" s="249"/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49"/>
      <c r="DI151" s="249"/>
      <c r="DJ151" s="249"/>
      <c r="DK151" s="249"/>
      <c r="DL151" s="249"/>
      <c r="DM151" s="249"/>
      <c r="DN151" s="249"/>
      <c r="DO151" s="249"/>
      <c r="DP151" s="249"/>
      <c r="DQ151" s="249"/>
      <c r="DR151" s="249"/>
      <c r="DS151" s="249"/>
      <c r="DT151" s="249"/>
      <c r="DU151" s="249"/>
      <c r="DV151" s="249"/>
      <c r="DW151" s="249"/>
      <c r="DX151" s="249"/>
      <c r="DY151" s="249"/>
      <c r="DZ151" s="249"/>
      <c r="EA151" s="249"/>
      <c r="EB151" s="249"/>
      <c r="EC151" s="249"/>
      <c r="ED151" s="249"/>
      <c r="EE151" s="249"/>
      <c r="EF151" s="249"/>
      <c r="EG151" s="249"/>
      <c r="EH151" s="249"/>
      <c r="EI151" s="249"/>
      <c r="EJ151" s="249"/>
      <c r="EK151" s="249"/>
      <c r="EL151" s="249"/>
      <c r="EM151" s="249"/>
      <c r="EN151" s="249"/>
      <c r="EO151" s="249"/>
      <c r="EP151" s="249"/>
      <c r="EQ151" s="249"/>
      <c r="ER151" s="249"/>
      <c r="ES151" s="249"/>
      <c r="ET151" s="249"/>
      <c r="EU151" s="249"/>
      <c r="EV151" s="249"/>
      <c r="EW151" s="249"/>
      <c r="EX151" s="249"/>
      <c r="EY151" s="249"/>
      <c r="EZ151" s="249"/>
      <c r="FA151" s="249"/>
      <c r="FB151" s="249"/>
      <c r="FC151" s="249"/>
      <c r="FD151" s="249"/>
      <c r="FE151" s="249"/>
      <c r="FF151" s="249"/>
      <c r="FG151" s="249"/>
      <c r="FH151" s="249"/>
      <c r="FI151" s="249"/>
      <c r="FJ151" s="249"/>
      <c r="FK151" s="249"/>
      <c r="FL151" s="249"/>
      <c r="FM151" s="249"/>
      <c r="FN151" s="249"/>
      <c r="FO151" s="249"/>
      <c r="FP151" s="249"/>
      <c r="FQ151" s="249"/>
      <c r="FR151" s="249"/>
      <c r="FS151" s="249"/>
      <c r="FT151" s="249"/>
      <c r="FU151" s="249"/>
      <c r="FV151" s="249"/>
      <c r="FW151" s="249"/>
      <c r="FX151" s="249"/>
      <c r="FY151" s="249"/>
      <c r="FZ151" s="249"/>
      <c r="GA151" s="249"/>
      <c r="GB151" s="249"/>
      <c r="GC151" s="249"/>
      <c r="GD151" s="249"/>
      <c r="GE151" s="249"/>
      <c r="GF151" s="249"/>
      <c r="GG151" s="249"/>
      <c r="GH151" s="249"/>
      <c r="GI151" s="249"/>
      <c r="GJ151" s="249"/>
      <c r="GK151" s="249"/>
      <c r="GL151" s="249"/>
      <c r="GM151" s="249"/>
      <c r="GN151" s="249"/>
      <c r="GO151" s="249"/>
      <c r="GP151" s="249"/>
      <c r="GQ151" s="249"/>
      <c r="GR151" s="249"/>
      <c r="GS151" s="249"/>
      <c r="GT151" s="249"/>
      <c r="GU151" s="249"/>
      <c r="GV151" s="249"/>
      <c r="GW151" s="249"/>
      <c r="GX151" s="249"/>
      <c r="GY151" s="249"/>
      <c r="GZ151" s="249"/>
      <c r="HA151" s="249"/>
      <c r="HB151" s="249"/>
      <c r="HC151" s="249"/>
      <c r="HD151" s="249"/>
      <c r="HE151" s="249"/>
      <c r="HF151" s="249"/>
      <c r="HG151" s="249"/>
      <c r="HH151" s="249"/>
      <c r="HI151" s="249"/>
      <c r="HJ151" s="249"/>
      <c r="HK151" s="249"/>
      <c r="HL151" s="249"/>
      <c r="HM151" s="249"/>
      <c r="HN151" s="249"/>
      <c r="HO151" s="249"/>
      <c r="HP151" s="249"/>
      <c r="HQ151" s="249"/>
      <c r="HR151" s="249"/>
      <c r="HS151" s="249"/>
      <c r="HT151" s="249"/>
      <c r="HU151" s="249"/>
      <c r="HV151" s="249"/>
      <c r="HW151" s="249"/>
      <c r="HX151" s="249"/>
      <c r="HY151" s="249"/>
      <c r="HZ151" s="249"/>
      <c r="IA151" s="249"/>
      <c r="IB151" s="249"/>
      <c r="IC151" s="249"/>
      <c r="ID151" s="249"/>
      <c r="IE151" s="249"/>
      <c r="IF151" s="249"/>
      <c r="IG151" s="249"/>
      <c r="IH151" s="249"/>
      <c r="II151" s="249"/>
      <c r="IJ151" s="249"/>
      <c r="IK151" s="249"/>
      <c r="IL151" s="249"/>
      <c r="IM151" s="249"/>
      <c r="IN151" s="249"/>
      <c r="IO151" s="249"/>
      <c r="IP151" s="249"/>
      <c r="IQ151" s="249"/>
      <c r="IR151" s="249"/>
      <c r="IS151" s="249"/>
      <c r="IT151" s="249"/>
      <c r="IU151" s="249"/>
      <c r="IV151" s="249"/>
    </row>
    <row r="152" spans="1:256" s="21" customFormat="1" ht="30" customHeight="1" thickBot="1" x14ac:dyDescent="0.4">
      <c r="A152" s="42">
        <v>1</v>
      </c>
      <c r="B152" s="250" t="s">
        <v>180</v>
      </c>
      <c r="C152" s="42" t="s">
        <v>38</v>
      </c>
      <c r="D152" s="42" t="s">
        <v>181</v>
      </c>
      <c r="E152" s="63" t="s">
        <v>157</v>
      </c>
      <c r="F152" s="139" t="s">
        <v>36</v>
      </c>
      <c r="G152" s="45">
        <v>45231</v>
      </c>
      <c r="H152" s="46">
        <v>45413</v>
      </c>
      <c r="I152" s="140">
        <v>50000</v>
      </c>
      <c r="J152" s="140">
        <v>1854</v>
      </c>
      <c r="K152" s="140">
        <v>25</v>
      </c>
      <c r="L152" s="49">
        <f>+I152*2.87%</f>
        <v>1435</v>
      </c>
      <c r="M152" s="49">
        <f>+I152*7.1%</f>
        <v>3549.9999999999995</v>
      </c>
      <c r="N152" s="49">
        <f>+I152*1.15%</f>
        <v>575</v>
      </c>
      <c r="O152" s="49">
        <f>+I152*3.04%</f>
        <v>1520</v>
      </c>
      <c r="P152" s="49">
        <f>+I152*7.09%</f>
        <v>3545.0000000000005</v>
      </c>
      <c r="Q152" s="245">
        <v>0</v>
      </c>
      <c r="R152" s="49">
        <f>SUM(K152:P152)</f>
        <v>10650</v>
      </c>
      <c r="S152" s="49">
        <f>+J152+K152+L152+O152+Q152</f>
        <v>4834</v>
      </c>
      <c r="T152" s="49">
        <f>+M152+N152+P152</f>
        <v>7670</v>
      </c>
      <c r="U152" s="52">
        <f>+I152-S152</f>
        <v>45166</v>
      </c>
      <c r="V152" s="53">
        <v>112</v>
      </c>
      <c r="W152" s="30"/>
      <c r="X152" s="251"/>
      <c r="Y152" s="30"/>
      <c r="Z152" s="252"/>
      <c r="AA152" s="30"/>
      <c r="AB152" s="131"/>
      <c r="AC152" s="132"/>
      <c r="AD152" s="132"/>
      <c r="AE152" s="133"/>
      <c r="AF152" s="134"/>
      <c r="AG152" s="134"/>
      <c r="AH152" s="135"/>
      <c r="AI152" s="190"/>
      <c r="AJ152" s="135"/>
      <c r="AK152" s="135"/>
      <c r="AL152" s="135"/>
      <c r="AM152" s="253"/>
      <c r="AN152" s="135"/>
      <c r="AO152" s="135"/>
      <c r="AP152" s="135"/>
      <c r="AQ152" s="137"/>
      <c r="AR152" s="32"/>
      <c r="AS152" s="30"/>
      <c r="AT152" s="251"/>
      <c r="AU152" s="30"/>
      <c r="AV152" s="252"/>
      <c r="AW152" s="30"/>
      <c r="AX152" s="131"/>
      <c r="AY152" s="132"/>
      <c r="AZ152" s="132"/>
      <c r="BA152" s="133"/>
      <c r="BB152" s="134"/>
      <c r="BC152" s="134"/>
      <c r="BD152" s="135"/>
      <c r="BE152" s="190"/>
      <c r="BF152" s="135"/>
      <c r="BG152" s="135"/>
      <c r="BH152" s="135"/>
      <c r="BI152" s="253"/>
      <c r="BJ152" s="135"/>
      <c r="BK152" s="135"/>
      <c r="BL152" s="135"/>
      <c r="BM152" s="137"/>
      <c r="BN152" s="32"/>
      <c r="BO152" s="30"/>
      <c r="BP152" s="251"/>
      <c r="BQ152" s="30"/>
      <c r="BR152" s="252"/>
      <c r="BS152" s="30"/>
      <c r="BT152" s="131"/>
      <c r="BU152" s="132"/>
      <c r="BV152" s="132"/>
      <c r="BW152" s="133"/>
      <c r="BX152" s="134"/>
      <c r="BY152" s="134"/>
      <c r="BZ152" s="135"/>
      <c r="CA152" s="190"/>
      <c r="CB152" s="135"/>
      <c r="CC152" s="135"/>
      <c r="CD152" s="135"/>
      <c r="CE152" s="253"/>
      <c r="CF152" s="135"/>
      <c r="CG152" s="135"/>
      <c r="CH152" s="135"/>
      <c r="CI152" s="137"/>
      <c r="CJ152" s="32"/>
      <c r="CK152" s="30"/>
      <c r="CL152" s="251"/>
      <c r="CM152" s="30"/>
      <c r="CN152" s="252"/>
      <c r="CO152" s="30"/>
      <c r="CP152" s="131"/>
      <c r="CQ152" s="132"/>
      <c r="CR152" s="132"/>
      <c r="CS152" s="133"/>
      <c r="CT152" s="134"/>
      <c r="CU152" s="134"/>
      <c r="CV152" s="135"/>
      <c r="CW152" s="190"/>
      <c r="CX152" s="135"/>
      <c r="CY152" s="135"/>
      <c r="CZ152" s="135"/>
      <c r="DA152" s="253"/>
      <c r="DB152" s="135"/>
      <c r="DC152" s="135"/>
      <c r="DD152" s="135"/>
      <c r="DE152" s="137"/>
      <c r="DF152" s="32"/>
      <c r="DG152" s="30"/>
      <c r="DH152" s="251"/>
      <c r="DI152" s="30"/>
      <c r="DJ152" s="252"/>
      <c r="DK152" s="30"/>
      <c r="DL152" s="131"/>
      <c r="DM152" s="132"/>
      <c r="DN152" s="132"/>
      <c r="DO152" s="133"/>
      <c r="DP152" s="134"/>
      <c r="DQ152" s="134"/>
      <c r="DR152" s="135"/>
      <c r="DS152" s="190"/>
      <c r="DT152" s="135"/>
      <c r="DU152" s="135"/>
      <c r="DV152" s="135"/>
      <c r="DW152" s="253"/>
      <c r="DX152" s="135"/>
      <c r="DY152" s="135"/>
      <c r="DZ152" s="135"/>
      <c r="EA152" s="137"/>
      <c r="EB152" s="32"/>
      <c r="EC152" s="30"/>
      <c r="ED152" s="251"/>
      <c r="EE152" s="30"/>
      <c r="EF152" s="252"/>
      <c r="EG152" s="30"/>
      <c r="EH152" s="131"/>
      <c r="EI152" s="132"/>
      <c r="EJ152" s="132"/>
      <c r="EK152" s="133"/>
      <c r="EL152" s="134"/>
      <c r="EM152" s="134"/>
      <c r="EN152" s="135"/>
      <c r="EO152" s="190"/>
      <c r="EP152" s="135"/>
      <c r="EQ152" s="135"/>
      <c r="ER152" s="135"/>
      <c r="ES152" s="253"/>
      <c r="ET152" s="135"/>
      <c r="EU152" s="135"/>
      <c r="EV152" s="135"/>
      <c r="EW152" s="137"/>
      <c r="EX152" s="32"/>
      <c r="EY152" s="30"/>
      <c r="EZ152" s="251"/>
      <c r="FA152" s="30"/>
      <c r="FB152" s="252"/>
      <c r="FC152" s="30"/>
      <c r="FD152" s="131"/>
      <c r="FE152" s="132"/>
      <c r="FF152" s="132"/>
      <c r="FG152" s="133"/>
      <c r="FH152" s="134"/>
      <c r="FI152" s="134"/>
      <c r="FJ152" s="135"/>
      <c r="FK152" s="190"/>
      <c r="FL152" s="135"/>
      <c r="FM152" s="135"/>
      <c r="FN152" s="135"/>
      <c r="FO152" s="253"/>
      <c r="FP152" s="135"/>
      <c r="FQ152" s="135"/>
      <c r="FR152" s="135"/>
      <c r="FS152" s="137"/>
      <c r="FT152" s="32"/>
      <c r="FU152" s="30"/>
      <c r="FV152" s="251"/>
      <c r="FW152" s="30"/>
      <c r="FX152" s="252"/>
      <c r="FY152" s="30"/>
      <c r="FZ152" s="131"/>
      <c r="GA152" s="132"/>
      <c r="GB152" s="132"/>
      <c r="GC152" s="133"/>
      <c r="GD152" s="134"/>
      <c r="GE152" s="134"/>
      <c r="GF152" s="135"/>
      <c r="GG152" s="190"/>
      <c r="GH152" s="135"/>
      <c r="GI152" s="135"/>
      <c r="GJ152" s="135"/>
      <c r="GK152" s="253"/>
      <c r="GL152" s="135"/>
      <c r="GM152" s="135"/>
      <c r="GN152" s="135"/>
      <c r="GO152" s="137"/>
      <c r="GP152" s="32"/>
      <c r="GQ152" s="30"/>
      <c r="GR152" s="251"/>
      <c r="GS152" s="30"/>
      <c r="GT152" s="252"/>
      <c r="GU152" s="30"/>
      <c r="GV152" s="131"/>
      <c r="GW152" s="132"/>
      <c r="GX152" s="132"/>
      <c r="GY152" s="133"/>
      <c r="GZ152" s="134"/>
      <c r="HA152" s="134"/>
      <c r="HB152" s="135"/>
      <c r="HC152" s="190"/>
      <c r="HD152" s="135"/>
      <c r="HE152" s="135"/>
      <c r="HF152" s="135"/>
      <c r="HG152" s="253"/>
      <c r="HH152" s="135"/>
      <c r="HI152" s="135"/>
      <c r="HJ152" s="135"/>
      <c r="HK152" s="137"/>
      <c r="HL152" s="32"/>
      <c r="HM152" s="30"/>
      <c r="HN152" s="251"/>
      <c r="HO152" s="30"/>
      <c r="HP152" s="252"/>
      <c r="HQ152" s="30"/>
      <c r="HR152" s="131"/>
      <c r="HS152" s="132"/>
      <c r="HT152" s="132"/>
      <c r="HU152" s="133"/>
      <c r="HV152" s="134"/>
      <c r="HW152" s="134"/>
      <c r="HX152" s="135"/>
      <c r="HY152" s="190"/>
      <c r="HZ152" s="135"/>
      <c r="IA152" s="135"/>
      <c r="IB152" s="135"/>
      <c r="IC152" s="253"/>
      <c r="ID152" s="135"/>
      <c r="IE152" s="135"/>
      <c r="IF152" s="135"/>
      <c r="IG152" s="137"/>
      <c r="IH152" s="32"/>
      <c r="II152" s="30"/>
      <c r="IJ152" s="251"/>
      <c r="IK152" s="30"/>
      <c r="IL152" s="252"/>
      <c r="IM152" s="30"/>
      <c r="IN152" s="131"/>
      <c r="IO152" s="132"/>
      <c r="IP152" s="132"/>
      <c r="IQ152" s="133"/>
      <c r="IR152" s="134"/>
      <c r="IS152" s="134"/>
      <c r="IT152" s="135"/>
      <c r="IU152" s="190"/>
      <c r="IV152" s="135"/>
    </row>
    <row r="153" spans="1:256" s="21" customFormat="1" ht="16.5" thickBot="1" x14ac:dyDescent="0.4">
      <c r="A153" s="210"/>
      <c r="B153" s="211"/>
      <c r="C153" s="211"/>
      <c r="D153" s="211"/>
      <c r="E153" s="211"/>
      <c r="F153" s="211"/>
      <c r="G153" s="211"/>
      <c r="H153" s="212"/>
      <c r="I153" s="77">
        <f>SUM(I152)</f>
        <v>50000</v>
      </c>
      <c r="J153" s="77">
        <f t="shared" ref="J153:U153" si="47">SUM(J152)</f>
        <v>1854</v>
      </c>
      <c r="K153" s="77">
        <f t="shared" si="47"/>
        <v>25</v>
      </c>
      <c r="L153" s="77">
        <f t="shared" si="47"/>
        <v>1435</v>
      </c>
      <c r="M153" s="77">
        <f t="shared" si="47"/>
        <v>3549.9999999999995</v>
      </c>
      <c r="N153" s="77">
        <f t="shared" si="47"/>
        <v>575</v>
      </c>
      <c r="O153" s="77">
        <f t="shared" si="47"/>
        <v>1520</v>
      </c>
      <c r="P153" s="77">
        <f t="shared" si="47"/>
        <v>3545.0000000000005</v>
      </c>
      <c r="Q153" s="77">
        <f t="shared" si="47"/>
        <v>0</v>
      </c>
      <c r="R153" s="77">
        <f t="shared" si="47"/>
        <v>10650</v>
      </c>
      <c r="S153" s="77">
        <f t="shared" si="47"/>
        <v>4834</v>
      </c>
      <c r="T153" s="77">
        <f t="shared" si="47"/>
        <v>7670</v>
      </c>
      <c r="U153" s="77">
        <f t="shared" si="47"/>
        <v>45166</v>
      </c>
      <c r="V153" s="213"/>
      <c r="W153" s="254"/>
      <c r="X153" s="254"/>
      <c r="Y153" s="254"/>
      <c r="Z153" s="254"/>
      <c r="AA153" s="254"/>
      <c r="AB153" s="254"/>
      <c r="AC153" s="254"/>
      <c r="AD153" s="254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30"/>
      <c r="AS153" s="254"/>
      <c r="AT153" s="254"/>
      <c r="AU153" s="254"/>
      <c r="AV153" s="254"/>
      <c r="AW153" s="254"/>
      <c r="AX153" s="254"/>
      <c r="AY153" s="254"/>
      <c r="AZ153" s="254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30"/>
      <c r="BO153" s="254"/>
      <c r="BP153" s="254"/>
      <c r="BQ153" s="254"/>
      <c r="BR153" s="254"/>
      <c r="BS153" s="254"/>
      <c r="BT153" s="254"/>
      <c r="BU153" s="254"/>
      <c r="BV153" s="254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30"/>
      <c r="CK153" s="254"/>
      <c r="CL153" s="254"/>
      <c r="CM153" s="254"/>
      <c r="CN153" s="254"/>
      <c r="CO153" s="254"/>
      <c r="CP153" s="254"/>
      <c r="CQ153" s="254"/>
      <c r="CR153" s="254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30"/>
      <c r="DG153" s="254"/>
      <c r="DH153" s="254"/>
      <c r="DI153" s="254"/>
      <c r="DJ153" s="254"/>
      <c r="DK153" s="254"/>
      <c r="DL153" s="254"/>
      <c r="DM153" s="254"/>
      <c r="DN153" s="254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30"/>
      <c r="EC153" s="254"/>
      <c r="ED153" s="254"/>
      <c r="EE153" s="254"/>
      <c r="EF153" s="254"/>
      <c r="EG153" s="254"/>
      <c r="EH153" s="254"/>
      <c r="EI153" s="254"/>
      <c r="EJ153" s="254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30"/>
      <c r="EY153" s="254"/>
      <c r="EZ153" s="254"/>
      <c r="FA153" s="254"/>
      <c r="FB153" s="254"/>
      <c r="FC153" s="254"/>
      <c r="FD153" s="254"/>
      <c r="FE153" s="254"/>
      <c r="FF153" s="254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30"/>
      <c r="FU153" s="254"/>
      <c r="FV153" s="254"/>
      <c r="FW153" s="254"/>
      <c r="FX153" s="254"/>
      <c r="FY153" s="254"/>
      <c r="FZ153" s="254"/>
      <c r="GA153" s="254"/>
      <c r="GB153" s="254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30"/>
      <c r="GQ153" s="254"/>
      <c r="GR153" s="254"/>
      <c r="GS153" s="254"/>
      <c r="GT153" s="254"/>
      <c r="GU153" s="254"/>
      <c r="GV153" s="254"/>
      <c r="GW153" s="254"/>
      <c r="GX153" s="254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30"/>
      <c r="HM153" s="254"/>
      <c r="HN153" s="254"/>
      <c r="HO153" s="254"/>
      <c r="HP153" s="254"/>
      <c r="HQ153" s="254"/>
      <c r="HR153" s="254"/>
      <c r="HS153" s="254"/>
      <c r="HT153" s="254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30"/>
      <c r="II153" s="254"/>
      <c r="IJ153" s="254"/>
      <c r="IK153" s="254"/>
      <c r="IL153" s="254"/>
      <c r="IM153" s="254"/>
      <c r="IN153" s="254"/>
      <c r="IO153" s="254"/>
      <c r="IP153" s="254"/>
      <c r="IQ153" s="137"/>
      <c r="IR153" s="137"/>
      <c r="IS153" s="137"/>
      <c r="IT153" s="137"/>
      <c r="IU153" s="137"/>
      <c r="IV153" s="137"/>
    </row>
    <row r="154" spans="1:256" s="131" customFormat="1" ht="8.1" customHeight="1" thickBot="1" x14ac:dyDescent="0.4">
      <c r="A154" s="9"/>
      <c r="B154" s="9"/>
      <c r="C154" s="9"/>
      <c r="D154" s="9"/>
      <c r="E154" s="9"/>
      <c r="F154" s="9"/>
      <c r="G154" s="9"/>
      <c r="H154" s="9"/>
      <c r="I154" s="9"/>
      <c r="J154" s="255"/>
      <c r="K154" s="255"/>
      <c r="L154" s="9"/>
      <c r="M154" s="255"/>
      <c r="N154" s="9"/>
      <c r="O154" s="9"/>
      <c r="P154" s="9"/>
      <c r="Q154" s="4"/>
      <c r="R154" s="9"/>
      <c r="S154" s="9"/>
      <c r="T154" s="9"/>
      <c r="U154" s="9"/>
      <c r="V154" s="9"/>
    </row>
    <row r="155" spans="1:256" s="21" customFormat="1" ht="15" customHeight="1" thickBot="1" x14ac:dyDescent="0.4">
      <c r="A155" s="35" t="s">
        <v>182</v>
      </c>
      <c r="B155" s="36"/>
      <c r="C155" s="36"/>
      <c r="D155" s="36"/>
      <c r="E155" s="37"/>
      <c r="F155" s="35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7"/>
    </row>
    <row r="156" spans="1:256" s="21" customFormat="1" ht="18" customHeight="1" thickBot="1" x14ac:dyDescent="0.4">
      <c r="A156" s="82">
        <v>1</v>
      </c>
      <c r="B156" s="256" t="s">
        <v>183</v>
      </c>
      <c r="C156" s="146" t="s">
        <v>38</v>
      </c>
      <c r="D156" s="146" t="s">
        <v>184</v>
      </c>
      <c r="E156" s="257" t="s">
        <v>82</v>
      </c>
      <c r="F156" s="103" t="s">
        <v>36</v>
      </c>
      <c r="G156" s="46">
        <v>45200</v>
      </c>
      <c r="H156" s="46">
        <v>45383</v>
      </c>
      <c r="I156" s="258">
        <v>50000</v>
      </c>
      <c r="J156" s="50">
        <v>1854</v>
      </c>
      <c r="K156" s="259">
        <v>25</v>
      </c>
      <c r="L156" s="260">
        <f>+I156*2.87%</f>
        <v>1435</v>
      </c>
      <c r="M156" s="261">
        <f>+I156*7.1%</f>
        <v>3549.9999999999995</v>
      </c>
      <c r="N156" s="258">
        <f>I156*1.15%</f>
        <v>575</v>
      </c>
      <c r="O156" s="260">
        <f>+I156*3.04%</f>
        <v>1520</v>
      </c>
      <c r="P156" s="260">
        <f>+I156*7.09%</f>
        <v>3545.0000000000005</v>
      </c>
      <c r="Q156" s="99">
        <v>0</v>
      </c>
      <c r="R156" s="260">
        <f>SUM(K156:P156)</f>
        <v>10650</v>
      </c>
      <c r="S156" s="260">
        <f>+J156+K156+L156+O156+Q156</f>
        <v>4834</v>
      </c>
      <c r="T156" s="260">
        <f>+M156+N156+P156</f>
        <v>7670</v>
      </c>
      <c r="U156" s="97">
        <f>+I156-S156</f>
        <v>45166</v>
      </c>
      <c r="V156" s="153">
        <v>112</v>
      </c>
    </row>
    <row r="157" spans="1:256" s="21" customFormat="1" ht="15" customHeight="1" thickBot="1" x14ac:dyDescent="0.4">
      <c r="A157" s="210"/>
      <c r="B157" s="211"/>
      <c r="C157" s="211"/>
      <c r="D157" s="211"/>
      <c r="E157" s="211"/>
      <c r="F157" s="211"/>
      <c r="G157" s="211"/>
      <c r="H157" s="212"/>
      <c r="I157" s="77">
        <f>SUM(I156)</f>
        <v>50000</v>
      </c>
      <c r="J157" s="77">
        <f t="shared" ref="J157:U157" si="48">SUM(J156)</f>
        <v>1854</v>
      </c>
      <c r="K157" s="77">
        <f t="shared" si="48"/>
        <v>25</v>
      </c>
      <c r="L157" s="77">
        <f t="shared" si="48"/>
        <v>1435</v>
      </c>
      <c r="M157" s="77">
        <f t="shared" si="48"/>
        <v>3549.9999999999995</v>
      </c>
      <c r="N157" s="77">
        <f t="shared" si="48"/>
        <v>575</v>
      </c>
      <c r="O157" s="77">
        <f t="shared" si="48"/>
        <v>1520</v>
      </c>
      <c r="P157" s="77">
        <f t="shared" si="48"/>
        <v>3545.0000000000005</v>
      </c>
      <c r="Q157" s="77">
        <f t="shared" si="48"/>
        <v>0</v>
      </c>
      <c r="R157" s="77">
        <f t="shared" si="48"/>
        <v>10650</v>
      </c>
      <c r="S157" s="77">
        <f t="shared" si="48"/>
        <v>4834</v>
      </c>
      <c r="T157" s="77">
        <f t="shared" si="48"/>
        <v>7670</v>
      </c>
      <c r="U157" s="77">
        <f t="shared" si="48"/>
        <v>45166</v>
      </c>
      <c r="V157" s="78"/>
    </row>
    <row r="158" spans="1:256" s="21" customFormat="1" ht="8.1" customHeight="1" thickBot="1" x14ac:dyDescent="0.4">
      <c r="A158" s="131"/>
      <c r="B158" s="262"/>
      <c r="C158" s="262"/>
      <c r="D158" s="262"/>
      <c r="E158" s="262"/>
      <c r="F158" s="262"/>
      <c r="G158" s="262"/>
      <c r="H158" s="262"/>
      <c r="I158" s="262"/>
      <c r="J158" s="263"/>
      <c r="K158" s="263"/>
      <c r="L158" s="262"/>
      <c r="M158" s="263"/>
      <c r="N158" s="262"/>
      <c r="O158" s="262"/>
      <c r="P158" s="262"/>
      <c r="Q158" s="264"/>
      <c r="R158" s="262"/>
      <c r="S158" s="262"/>
      <c r="T158" s="262"/>
      <c r="U158" s="262"/>
      <c r="V158" s="262"/>
    </row>
    <row r="159" spans="1:256" s="21" customFormat="1" ht="15" customHeight="1" thickBot="1" x14ac:dyDescent="0.4">
      <c r="A159" s="142" t="s">
        <v>185</v>
      </c>
      <c r="B159" s="143"/>
      <c r="C159" s="143"/>
      <c r="D159" s="143"/>
      <c r="E159" s="143"/>
      <c r="F159" s="265"/>
      <c r="G159" s="158"/>
      <c r="H159" s="158"/>
      <c r="I159" s="159"/>
      <c r="J159" s="159"/>
      <c r="K159" s="159"/>
      <c r="L159" s="160"/>
      <c r="M159" s="159"/>
      <c r="N159" s="266"/>
      <c r="O159" s="267"/>
      <c r="P159" s="268"/>
      <c r="Q159" s="269"/>
      <c r="R159" s="268"/>
      <c r="S159" s="270"/>
      <c r="T159" s="270"/>
      <c r="U159" s="270"/>
      <c r="V159" s="271"/>
    </row>
    <row r="160" spans="1:256" s="108" customFormat="1" ht="30" customHeight="1" x14ac:dyDescent="0.35">
      <c r="A160" s="42">
        <v>1</v>
      </c>
      <c r="B160" s="170" t="s">
        <v>186</v>
      </c>
      <c r="C160" s="42" t="s">
        <v>38</v>
      </c>
      <c r="D160" s="42" t="s">
        <v>185</v>
      </c>
      <c r="E160" s="237" t="s">
        <v>187</v>
      </c>
      <c r="F160" s="103" t="s">
        <v>36</v>
      </c>
      <c r="G160" s="46">
        <v>45200</v>
      </c>
      <c r="H160" s="46">
        <v>45383</v>
      </c>
      <c r="I160" s="115">
        <v>35000</v>
      </c>
      <c r="J160" s="116">
        <v>0</v>
      </c>
      <c r="K160" s="116">
        <v>25</v>
      </c>
      <c r="L160" s="181">
        <f>+I160*2.87%</f>
        <v>1004.5</v>
      </c>
      <c r="M160" s="182">
        <f>+I160*7.1%</f>
        <v>2485</v>
      </c>
      <c r="N160" s="181">
        <f>+I160*1.15%</f>
        <v>402.5</v>
      </c>
      <c r="O160" s="228">
        <f>+I160*3.04%</f>
        <v>1064</v>
      </c>
      <c r="P160" s="228">
        <f>+I160*7.09%</f>
        <v>2481.5</v>
      </c>
      <c r="Q160" s="51">
        <v>0</v>
      </c>
      <c r="R160" s="228">
        <f>SUM(K160:P160)</f>
        <v>7462.5</v>
      </c>
      <c r="S160" s="228">
        <f>+J160+K160+L160+O160+Q160</f>
        <v>2093.5</v>
      </c>
      <c r="T160" s="228">
        <f>+M160+N160+P160</f>
        <v>5369</v>
      </c>
      <c r="U160" s="230">
        <f>+I160-S160</f>
        <v>32906.5</v>
      </c>
      <c r="V160" s="53">
        <v>112</v>
      </c>
    </row>
    <row r="161" spans="1:22" s="108" customFormat="1" ht="30" customHeight="1" thickBot="1" x14ac:dyDescent="0.4">
      <c r="A161" s="67">
        <v>2</v>
      </c>
      <c r="B161" s="209" t="s">
        <v>188</v>
      </c>
      <c r="C161" s="67" t="s">
        <v>38</v>
      </c>
      <c r="D161" s="67" t="s">
        <v>185</v>
      </c>
      <c r="E161" s="272" t="s">
        <v>187</v>
      </c>
      <c r="F161" s="101" t="s">
        <v>36</v>
      </c>
      <c r="G161" s="123">
        <v>45200</v>
      </c>
      <c r="H161" s="123">
        <v>45383</v>
      </c>
      <c r="I161" s="128">
        <v>35000</v>
      </c>
      <c r="J161" s="112">
        <v>0</v>
      </c>
      <c r="K161" s="112">
        <v>25</v>
      </c>
      <c r="L161" s="195">
        <f>+I161*2.87%</f>
        <v>1004.5</v>
      </c>
      <c r="M161" s="196">
        <f>+I161*7.1%</f>
        <v>2485</v>
      </c>
      <c r="N161" s="195">
        <f>+I161*1.15%</f>
        <v>402.5</v>
      </c>
      <c r="O161" s="195">
        <f>+I161*3.04%</f>
        <v>1064</v>
      </c>
      <c r="P161" s="195">
        <f>+I161*7.09%</f>
        <v>2481.5</v>
      </c>
      <c r="Q161" s="73">
        <v>0</v>
      </c>
      <c r="R161" s="195">
        <f>SUM(K161:P161)</f>
        <v>7462.5</v>
      </c>
      <c r="S161" s="195">
        <f>+J161+K161+L161+O161+Q161</f>
        <v>2093.5</v>
      </c>
      <c r="T161" s="195">
        <f>+M161+N161+P161</f>
        <v>5369</v>
      </c>
      <c r="U161" s="197">
        <f>+I161-S161</f>
        <v>32906.5</v>
      </c>
      <c r="V161" s="75">
        <v>112</v>
      </c>
    </row>
    <row r="162" spans="1:22" s="21" customFormat="1" ht="15" customHeight="1" thickBot="1" x14ac:dyDescent="0.4">
      <c r="A162" s="76"/>
      <c r="B162" s="76"/>
      <c r="C162" s="76"/>
      <c r="D162" s="76"/>
      <c r="E162" s="76"/>
      <c r="F162" s="76"/>
      <c r="G162" s="76"/>
      <c r="H162" s="76"/>
      <c r="I162" s="77">
        <f>SUM(I160:I161)</f>
        <v>70000</v>
      </c>
      <c r="J162" s="77">
        <f t="shared" ref="J162:U162" si="49">SUM(J160:J161)</f>
        <v>0</v>
      </c>
      <c r="K162" s="77">
        <f t="shared" si="49"/>
        <v>50</v>
      </c>
      <c r="L162" s="77">
        <f t="shared" si="49"/>
        <v>2009</v>
      </c>
      <c r="M162" s="77">
        <f t="shared" si="49"/>
        <v>4970</v>
      </c>
      <c r="N162" s="77">
        <f t="shared" si="49"/>
        <v>805</v>
      </c>
      <c r="O162" s="77">
        <f t="shared" si="49"/>
        <v>2128</v>
      </c>
      <c r="P162" s="77">
        <f t="shared" si="49"/>
        <v>4963</v>
      </c>
      <c r="Q162" s="77">
        <f t="shared" si="49"/>
        <v>0</v>
      </c>
      <c r="R162" s="77">
        <f t="shared" si="49"/>
        <v>14925</v>
      </c>
      <c r="S162" s="77">
        <f t="shared" si="49"/>
        <v>4187</v>
      </c>
      <c r="T162" s="77">
        <f t="shared" si="49"/>
        <v>10738</v>
      </c>
      <c r="U162" s="77">
        <f t="shared" si="49"/>
        <v>65813</v>
      </c>
      <c r="V162" s="78"/>
    </row>
    <row r="163" spans="1:22" s="21" customFormat="1" ht="8.1" customHeight="1" thickBot="1" x14ac:dyDescent="0.4">
      <c r="A163" s="131"/>
      <c r="B163" s="262"/>
      <c r="C163" s="262"/>
      <c r="D163" s="262"/>
      <c r="E163" s="262"/>
      <c r="F163" s="262"/>
      <c r="G163" s="262"/>
      <c r="H163" s="262"/>
      <c r="I163" s="262"/>
      <c r="J163" s="263"/>
      <c r="K163" s="263"/>
      <c r="L163" s="262"/>
      <c r="M163" s="263"/>
      <c r="N163" s="262"/>
      <c r="O163" s="262"/>
      <c r="P163" s="262"/>
      <c r="Q163" s="264"/>
      <c r="R163" s="262"/>
      <c r="S163" s="262"/>
      <c r="T163" s="262"/>
      <c r="U163" s="262"/>
      <c r="V163" s="262"/>
    </row>
    <row r="164" spans="1:22" s="5" customFormat="1" ht="15" customHeight="1" thickBot="1" x14ac:dyDescent="0.4">
      <c r="A164" s="142" t="s">
        <v>189</v>
      </c>
      <c r="B164" s="36"/>
      <c r="C164" s="36"/>
      <c r="D164" s="36"/>
      <c r="E164" s="37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</row>
    <row r="165" spans="1:22" s="5" customFormat="1" ht="15" customHeight="1" x14ac:dyDescent="0.35">
      <c r="A165" s="139">
        <v>1</v>
      </c>
      <c r="B165" s="273" t="s">
        <v>190</v>
      </c>
      <c r="C165" s="42" t="s">
        <v>38</v>
      </c>
      <c r="D165" s="42" t="s">
        <v>189</v>
      </c>
      <c r="E165" s="237" t="s">
        <v>146</v>
      </c>
      <c r="F165" s="139" t="s">
        <v>36</v>
      </c>
      <c r="G165" s="46">
        <v>45231</v>
      </c>
      <c r="H165" s="46">
        <v>45413</v>
      </c>
      <c r="I165" s="140">
        <v>35000</v>
      </c>
      <c r="J165" s="48">
        <v>0</v>
      </c>
      <c r="K165" s="48">
        <v>25</v>
      </c>
      <c r="L165" s="49">
        <f>+I165*2.87%</f>
        <v>1004.5</v>
      </c>
      <c r="M165" s="50">
        <f>+I165*7.1%</f>
        <v>2485</v>
      </c>
      <c r="N165" s="49">
        <f>+I165*1.15%</f>
        <v>402.5</v>
      </c>
      <c r="O165" s="49">
        <f>+I165*3.04%</f>
        <v>1064</v>
      </c>
      <c r="P165" s="49">
        <f>+I165*7.09%</f>
        <v>2481.5</v>
      </c>
      <c r="Q165" s="51">
        <v>0</v>
      </c>
      <c r="R165" s="49">
        <f>SUM(K165:P165)</f>
        <v>7462.5</v>
      </c>
      <c r="S165" s="49">
        <f>+J165+K165+L165+O165+Q165</f>
        <v>2093.5</v>
      </c>
      <c r="T165" s="49">
        <f>+M165+N165+P165</f>
        <v>5369</v>
      </c>
      <c r="U165" s="52">
        <f>+I165-S165</f>
        <v>32906.5</v>
      </c>
      <c r="V165" s="53">
        <v>112</v>
      </c>
    </row>
    <row r="166" spans="1:22" s="5" customFormat="1" ht="15" customHeight="1" x14ac:dyDescent="0.35">
      <c r="A166" s="125">
        <v>2</v>
      </c>
      <c r="B166" s="215" t="s">
        <v>191</v>
      </c>
      <c r="C166" s="54" t="s">
        <v>34</v>
      </c>
      <c r="D166" s="54" t="s">
        <v>189</v>
      </c>
      <c r="E166" s="216" t="s">
        <v>146</v>
      </c>
      <c r="F166" s="125" t="s">
        <v>36</v>
      </c>
      <c r="G166" s="45">
        <v>45231</v>
      </c>
      <c r="H166" s="45">
        <v>45413</v>
      </c>
      <c r="I166" s="106">
        <v>45000</v>
      </c>
      <c r="J166" s="105">
        <v>1148.33</v>
      </c>
      <c r="K166" s="105">
        <v>25</v>
      </c>
      <c r="L166" s="59">
        <f>+I166*2.87%</f>
        <v>1291.5</v>
      </c>
      <c r="M166" s="58">
        <f>+I166*7.1%</f>
        <v>3194.9999999999995</v>
      </c>
      <c r="N166" s="59">
        <f>+I166*1.15%</f>
        <v>517.5</v>
      </c>
      <c r="O166" s="59">
        <f>+I166*3.04%</f>
        <v>1368</v>
      </c>
      <c r="P166" s="59">
        <f>+I166*7.09%</f>
        <v>3190.5</v>
      </c>
      <c r="Q166" s="60">
        <v>0</v>
      </c>
      <c r="R166" s="59">
        <f>SUM(K166:P166)</f>
        <v>9587.5</v>
      </c>
      <c r="S166" s="59">
        <f>+J166+K166+L166+O166+Q166</f>
        <v>3832.83</v>
      </c>
      <c r="T166" s="59">
        <f>+M166+N166+P166</f>
        <v>6903</v>
      </c>
      <c r="U166" s="61">
        <f>+I166-S166</f>
        <v>41167.17</v>
      </c>
      <c r="V166" s="62">
        <v>112</v>
      </c>
    </row>
    <row r="167" spans="1:22" s="5" customFormat="1" ht="15" customHeight="1" x14ac:dyDescent="0.35">
      <c r="A167" s="125">
        <v>3</v>
      </c>
      <c r="B167" s="215" t="s">
        <v>192</v>
      </c>
      <c r="C167" s="54" t="s">
        <v>34</v>
      </c>
      <c r="D167" s="54" t="s">
        <v>189</v>
      </c>
      <c r="E167" s="216" t="s">
        <v>193</v>
      </c>
      <c r="F167" s="125" t="s">
        <v>36</v>
      </c>
      <c r="G167" s="45">
        <v>45231</v>
      </c>
      <c r="H167" s="45">
        <v>45413</v>
      </c>
      <c r="I167" s="106">
        <v>31500</v>
      </c>
      <c r="J167" s="105">
        <v>0</v>
      </c>
      <c r="K167" s="105">
        <v>25</v>
      </c>
      <c r="L167" s="59">
        <v>904.05</v>
      </c>
      <c r="M167" s="58">
        <f>+I167*7.1%</f>
        <v>2236.5</v>
      </c>
      <c r="N167" s="59">
        <f>+I167*1.15%</f>
        <v>362.25</v>
      </c>
      <c r="O167" s="59">
        <f>+I167*3.04%</f>
        <v>957.6</v>
      </c>
      <c r="P167" s="59">
        <f>+I167*7.09%</f>
        <v>2233.3500000000004</v>
      </c>
      <c r="Q167" s="60">
        <v>1587.38</v>
      </c>
      <c r="R167" s="59">
        <f>SUM(K167:P167)</f>
        <v>6718.7500000000009</v>
      </c>
      <c r="S167" s="59">
        <f>+J167+K167+L167+O167+Q167</f>
        <v>3474.03</v>
      </c>
      <c r="T167" s="59">
        <f>+M167+N167+P167</f>
        <v>4832.1000000000004</v>
      </c>
      <c r="U167" s="61">
        <f>+I167-S167</f>
        <v>28025.97</v>
      </c>
      <c r="V167" s="62">
        <v>112</v>
      </c>
    </row>
    <row r="168" spans="1:22" s="5" customFormat="1" ht="15" customHeight="1" x14ac:dyDescent="0.35">
      <c r="A168" s="125">
        <v>4</v>
      </c>
      <c r="B168" s="215" t="s">
        <v>194</v>
      </c>
      <c r="C168" s="54" t="s">
        <v>34</v>
      </c>
      <c r="D168" s="54" t="s">
        <v>189</v>
      </c>
      <c r="E168" s="216" t="s">
        <v>193</v>
      </c>
      <c r="F168" s="125" t="s">
        <v>36</v>
      </c>
      <c r="G168" s="45">
        <v>45231</v>
      </c>
      <c r="H168" s="45">
        <v>45413</v>
      </c>
      <c r="I168" s="106">
        <v>31500</v>
      </c>
      <c r="J168" s="105">
        <v>0</v>
      </c>
      <c r="K168" s="105">
        <v>25</v>
      </c>
      <c r="L168" s="59">
        <v>904.05</v>
      </c>
      <c r="M168" s="58">
        <f>+I168*7.1%</f>
        <v>2236.5</v>
      </c>
      <c r="N168" s="59">
        <f>+I168*1.15%</f>
        <v>362.25</v>
      </c>
      <c r="O168" s="59">
        <f>+I168*3.04%</f>
        <v>957.6</v>
      </c>
      <c r="P168" s="59">
        <f>+I168*7.09%</f>
        <v>2233.3500000000004</v>
      </c>
      <c r="Q168" s="60">
        <v>0</v>
      </c>
      <c r="R168" s="59">
        <f>SUM(K168:P168)</f>
        <v>6718.7500000000009</v>
      </c>
      <c r="S168" s="59">
        <f>+J168+K168+L168+O168+Q168</f>
        <v>1886.65</v>
      </c>
      <c r="T168" s="59">
        <f>+M168+N168+P168</f>
        <v>4832.1000000000004</v>
      </c>
      <c r="U168" s="61">
        <f>+I168-S168</f>
        <v>29613.35</v>
      </c>
      <c r="V168" s="62">
        <v>112</v>
      </c>
    </row>
    <row r="169" spans="1:22" s="21" customFormat="1" ht="15" customHeight="1" thickBot="1" x14ac:dyDescent="0.4">
      <c r="A169" s="177">
        <v>5</v>
      </c>
      <c r="B169" s="274" t="s">
        <v>195</v>
      </c>
      <c r="C169" s="67" t="s">
        <v>34</v>
      </c>
      <c r="D169" s="67" t="s">
        <v>189</v>
      </c>
      <c r="E169" s="272" t="s">
        <v>193</v>
      </c>
      <c r="F169" s="101" t="s">
        <v>36</v>
      </c>
      <c r="G169" s="141">
        <v>45231</v>
      </c>
      <c r="H169" s="141">
        <v>45413</v>
      </c>
      <c r="I169" s="128">
        <v>31500</v>
      </c>
      <c r="J169" s="112">
        <v>0</v>
      </c>
      <c r="K169" s="112">
        <v>25</v>
      </c>
      <c r="L169" s="59">
        <v>904.05</v>
      </c>
      <c r="M169" s="71">
        <f>+I169*7.1%</f>
        <v>2236.5</v>
      </c>
      <c r="N169" s="72">
        <f>+I169*1.15%</f>
        <v>362.25</v>
      </c>
      <c r="O169" s="72">
        <f>+I169*3.04%</f>
        <v>957.6</v>
      </c>
      <c r="P169" s="59">
        <f>+I169*7.09%</f>
        <v>2233.3500000000004</v>
      </c>
      <c r="Q169" s="73">
        <v>0</v>
      </c>
      <c r="R169" s="72">
        <f>SUM(K169:P169)</f>
        <v>6718.7500000000009</v>
      </c>
      <c r="S169" s="72">
        <f>+J169+K169+L169+O169+Q169</f>
        <v>1886.65</v>
      </c>
      <c r="T169" s="72">
        <f>+M169+N169+P169</f>
        <v>4832.1000000000004</v>
      </c>
      <c r="U169" s="74">
        <f>+I169-S169</f>
        <v>29613.35</v>
      </c>
      <c r="V169" s="75">
        <v>112</v>
      </c>
    </row>
    <row r="170" spans="1:22" s="21" customFormat="1" ht="15" customHeight="1" thickBot="1" x14ac:dyDescent="0.4">
      <c r="A170" s="188"/>
      <c r="B170" s="76"/>
      <c r="C170" s="76"/>
      <c r="D170" s="76"/>
      <c r="E170" s="76"/>
      <c r="F170" s="76"/>
      <c r="G170" s="76"/>
      <c r="H170" s="76"/>
      <c r="I170" s="77">
        <f>SUM(I165:I169)</f>
        <v>174500</v>
      </c>
      <c r="J170" s="77">
        <f t="shared" ref="J170:U170" si="50">SUM(J165:J169)</f>
        <v>1148.33</v>
      </c>
      <c r="K170" s="77">
        <f t="shared" si="50"/>
        <v>125</v>
      </c>
      <c r="L170" s="77">
        <f t="shared" si="50"/>
        <v>5008.1500000000005</v>
      </c>
      <c r="M170" s="77">
        <f t="shared" si="50"/>
        <v>12389.5</v>
      </c>
      <c r="N170" s="77">
        <f t="shared" si="50"/>
        <v>2006.75</v>
      </c>
      <c r="O170" s="77">
        <f t="shared" si="50"/>
        <v>5304.8</v>
      </c>
      <c r="P170" s="77">
        <f t="shared" si="50"/>
        <v>12372.050000000001</v>
      </c>
      <c r="Q170" s="77">
        <f t="shared" si="50"/>
        <v>1587.38</v>
      </c>
      <c r="R170" s="77">
        <f t="shared" si="50"/>
        <v>37206.25</v>
      </c>
      <c r="S170" s="77">
        <f t="shared" si="50"/>
        <v>13173.66</v>
      </c>
      <c r="T170" s="77">
        <f t="shared" si="50"/>
        <v>26768.299999999996</v>
      </c>
      <c r="U170" s="77">
        <f t="shared" si="50"/>
        <v>161326.34</v>
      </c>
      <c r="V170" s="78"/>
    </row>
    <row r="171" spans="1:22" s="21" customFormat="1" ht="8.1" customHeight="1" thickBot="1" x14ac:dyDescent="0.4">
      <c r="A171" s="275"/>
      <c r="B171" s="276"/>
      <c r="C171" s="276"/>
      <c r="D171" s="276"/>
      <c r="E171" s="276"/>
      <c r="F171" s="276"/>
      <c r="G171" s="276"/>
      <c r="H171" s="276"/>
      <c r="I171" s="277"/>
      <c r="J171" s="278"/>
      <c r="K171" s="278"/>
      <c r="L171" s="277"/>
      <c r="M171" s="278"/>
      <c r="N171" s="277"/>
      <c r="O171" s="277"/>
      <c r="P171" s="277"/>
      <c r="Q171" s="279"/>
      <c r="R171" s="277"/>
      <c r="S171" s="277"/>
      <c r="T171" s="277"/>
      <c r="U171" s="277"/>
      <c r="V171" s="280"/>
    </row>
    <row r="172" spans="1:22" s="21" customFormat="1" ht="15" customHeight="1" thickBot="1" x14ac:dyDescent="0.4">
      <c r="A172" s="35" t="s">
        <v>196</v>
      </c>
      <c r="B172" s="36"/>
      <c r="C172" s="36"/>
      <c r="D172" s="36"/>
      <c r="E172" s="37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</row>
    <row r="173" spans="1:22" s="108" customFormat="1" ht="32.1" customHeight="1" thickBot="1" x14ac:dyDescent="0.4">
      <c r="A173" s="101">
        <v>1</v>
      </c>
      <c r="B173" s="281" t="s">
        <v>197</v>
      </c>
      <c r="C173" s="67" t="s">
        <v>38</v>
      </c>
      <c r="D173" s="67" t="s">
        <v>196</v>
      </c>
      <c r="E173" s="101" t="s">
        <v>198</v>
      </c>
      <c r="F173" s="101" t="s">
        <v>36</v>
      </c>
      <c r="G173" s="45">
        <v>45108</v>
      </c>
      <c r="H173" s="45">
        <v>45292</v>
      </c>
      <c r="I173" s="195">
        <v>25725</v>
      </c>
      <c r="J173" s="71">
        <v>0</v>
      </c>
      <c r="K173" s="71">
        <v>25</v>
      </c>
      <c r="L173" s="117">
        <v>738.31</v>
      </c>
      <c r="M173" s="121">
        <v>1826.48</v>
      </c>
      <c r="N173" s="72">
        <v>295.83999999999997</v>
      </c>
      <c r="O173" s="72">
        <f>+I173*3.04%</f>
        <v>782.04</v>
      </c>
      <c r="P173" s="72">
        <f>+I173*7.09%</f>
        <v>1823.9025000000001</v>
      </c>
      <c r="Q173" s="73">
        <v>0</v>
      </c>
      <c r="R173" s="72">
        <f>SUM(K173:P173)</f>
        <v>5491.5725000000002</v>
      </c>
      <c r="S173" s="72">
        <f>+J173+K173+L173+O173+Q173</f>
        <v>1545.35</v>
      </c>
      <c r="T173" s="72">
        <f>+M173+N173+P173</f>
        <v>3946.2225000000003</v>
      </c>
      <c r="U173" s="74">
        <f>+I173-S173</f>
        <v>24179.65</v>
      </c>
      <c r="V173" s="75">
        <v>112</v>
      </c>
    </row>
    <row r="174" spans="1:22" s="21" customFormat="1" ht="15" customHeight="1" thickBot="1" x14ac:dyDescent="0.4">
      <c r="A174" s="282"/>
      <c r="B174" s="283"/>
      <c r="C174" s="283"/>
      <c r="D174" s="283"/>
      <c r="E174" s="283"/>
      <c r="F174" s="283"/>
      <c r="G174" s="283"/>
      <c r="H174" s="284"/>
      <c r="I174" s="77">
        <f>SUM(I173)</f>
        <v>25725</v>
      </c>
      <c r="J174" s="77">
        <f t="shared" ref="J174:U174" si="51">SUM(J173)</f>
        <v>0</v>
      </c>
      <c r="K174" s="77">
        <f t="shared" si="51"/>
        <v>25</v>
      </c>
      <c r="L174" s="77">
        <f t="shared" si="51"/>
        <v>738.31</v>
      </c>
      <c r="M174" s="77">
        <f t="shared" si="51"/>
        <v>1826.48</v>
      </c>
      <c r="N174" s="77">
        <f t="shared" si="51"/>
        <v>295.83999999999997</v>
      </c>
      <c r="O174" s="77">
        <f t="shared" si="51"/>
        <v>782.04</v>
      </c>
      <c r="P174" s="77">
        <f t="shared" si="51"/>
        <v>1823.9025000000001</v>
      </c>
      <c r="Q174" s="77">
        <f t="shared" si="51"/>
        <v>0</v>
      </c>
      <c r="R174" s="77">
        <f t="shared" si="51"/>
        <v>5491.5725000000002</v>
      </c>
      <c r="S174" s="77">
        <f t="shared" si="51"/>
        <v>1545.35</v>
      </c>
      <c r="T174" s="77">
        <f t="shared" si="51"/>
        <v>3946.2225000000003</v>
      </c>
      <c r="U174" s="77">
        <f t="shared" si="51"/>
        <v>24179.65</v>
      </c>
      <c r="V174" s="78"/>
    </row>
    <row r="175" spans="1:22" s="21" customFormat="1" ht="8.1" customHeight="1" thickBot="1" x14ac:dyDescent="0.4">
      <c r="A175" s="285"/>
      <c r="B175" s="286"/>
      <c r="C175" s="286"/>
      <c r="D175" s="286"/>
      <c r="E175" s="286"/>
      <c r="F175" s="286"/>
      <c r="G175" s="286"/>
      <c r="H175" s="286"/>
      <c r="I175" s="286"/>
      <c r="J175" s="287"/>
      <c r="K175" s="287"/>
      <c r="L175" s="286"/>
      <c r="M175" s="287"/>
      <c r="N175" s="286"/>
      <c r="O175" s="286"/>
      <c r="P175" s="286"/>
      <c r="Q175" s="288"/>
      <c r="R175" s="286"/>
      <c r="S175" s="286"/>
      <c r="T175" s="286"/>
      <c r="U175" s="286"/>
      <c r="V175" s="286"/>
    </row>
    <row r="176" spans="1:22" s="21" customFormat="1" ht="15" customHeight="1" thickBot="1" x14ac:dyDescent="0.4">
      <c r="A176" s="35" t="s">
        <v>199</v>
      </c>
      <c r="B176" s="36"/>
      <c r="C176" s="36"/>
      <c r="D176" s="36"/>
      <c r="E176" s="37"/>
      <c r="F176" s="35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7"/>
    </row>
    <row r="177" spans="1:22" s="108" customFormat="1" ht="20.100000000000001" customHeight="1" thickBot="1" x14ac:dyDescent="0.4">
      <c r="A177" s="289">
        <v>1</v>
      </c>
      <c r="B177" s="290" t="s">
        <v>200</v>
      </c>
      <c r="C177" s="67" t="s">
        <v>34</v>
      </c>
      <c r="D177" s="291" t="s">
        <v>201</v>
      </c>
      <c r="E177" s="63" t="s">
        <v>157</v>
      </c>
      <c r="F177" s="199" t="s">
        <v>36</v>
      </c>
      <c r="G177" s="45">
        <v>45231</v>
      </c>
      <c r="H177" s="46">
        <v>45413</v>
      </c>
      <c r="I177" s="292">
        <v>50000</v>
      </c>
      <c r="J177" s="293">
        <v>1854</v>
      </c>
      <c r="K177" s="293">
        <v>25</v>
      </c>
      <c r="L177" s="292">
        <f>+I177*2.87%</f>
        <v>1435</v>
      </c>
      <c r="M177" s="293">
        <f>+I177*7.1%</f>
        <v>3549.9999999999995</v>
      </c>
      <c r="N177" s="292">
        <f>+I177*1.15%</f>
        <v>575</v>
      </c>
      <c r="O177" s="292">
        <f>+I177*3.04%</f>
        <v>1520</v>
      </c>
      <c r="P177" s="292">
        <f>+I177*7.09%</f>
        <v>3545.0000000000005</v>
      </c>
      <c r="Q177" s="294">
        <v>0</v>
      </c>
      <c r="R177" s="292">
        <f>SUM(K177:P177)</f>
        <v>10650</v>
      </c>
      <c r="S177" s="292">
        <f>+J177+K177+L177+O177+Q177</f>
        <v>4834</v>
      </c>
      <c r="T177" s="292">
        <f>+M177+N177+P177</f>
        <v>7670</v>
      </c>
      <c r="U177" s="295">
        <f>+I177-S177</f>
        <v>45166</v>
      </c>
      <c r="V177" s="203">
        <v>112</v>
      </c>
    </row>
    <row r="178" spans="1:22" s="21" customFormat="1" ht="15" customHeight="1" thickBot="1" x14ac:dyDescent="0.4">
      <c r="A178" s="76"/>
      <c r="B178" s="76"/>
      <c r="C178" s="76"/>
      <c r="D178" s="76"/>
      <c r="E178" s="76"/>
      <c r="F178" s="76"/>
      <c r="G178" s="76"/>
      <c r="H178" s="76"/>
      <c r="I178" s="77">
        <f>SUM(I177)</f>
        <v>50000</v>
      </c>
      <c r="J178" s="77">
        <f t="shared" ref="J178:U178" si="52">SUM(J177)</f>
        <v>1854</v>
      </c>
      <c r="K178" s="77">
        <f t="shared" si="52"/>
        <v>25</v>
      </c>
      <c r="L178" s="77">
        <f t="shared" si="52"/>
        <v>1435</v>
      </c>
      <c r="M178" s="77">
        <f t="shared" si="52"/>
        <v>3549.9999999999995</v>
      </c>
      <c r="N178" s="77">
        <f t="shared" si="52"/>
        <v>575</v>
      </c>
      <c r="O178" s="77">
        <f t="shared" si="52"/>
        <v>1520</v>
      </c>
      <c r="P178" s="77">
        <f t="shared" si="52"/>
        <v>3545.0000000000005</v>
      </c>
      <c r="Q178" s="77">
        <f t="shared" si="52"/>
        <v>0</v>
      </c>
      <c r="R178" s="77">
        <f t="shared" si="52"/>
        <v>10650</v>
      </c>
      <c r="S178" s="77">
        <f t="shared" si="52"/>
        <v>4834</v>
      </c>
      <c r="T178" s="77">
        <f t="shared" si="52"/>
        <v>7670</v>
      </c>
      <c r="U178" s="77">
        <f t="shared" si="52"/>
        <v>45166</v>
      </c>
      <c r="V178" s="78"/>
    </row>
    <row r="179" spans="1:22" s="21" customFormat="1" ht="8.1" customHeight="1" thickBot="1" x14ac:dyDescent="0.4">
      <c r="A179" s="285"/>
      <c r="B179" s="286"/>
      <c r="C179" s="286"/>
      <c r="D179" s="286"/>
      <c r="E179" s="286"/>
      <c r="F179" s="286"/>
      <c r="G179" s="286"/>
      <c r="H179" s="286"/>
      <c r="I179" s="286"/>
      <c r="J179" s="287"/>
      <c r="K179" s="287"/>
      <c r="L179" s="286"/>
      <c r="M179" s="287"/>
      <c r="N179" s="286"/>
      <c r="O179" s="286"/>
      <c r="P179" s="286"/>
      <c r="Q179" s="296"/>
      <c r="R179" s="286"/>
      <c r="S179" s="286"/>
      <c r="T179" s="286"/>
      <c r="U179" s="286"/>
      <c r="V179" s="286"/>
    </row>
    <row r="180" spans="1:22" s="21" customFormat="1" ht="20.100000000000001" customHeight="1" thickBot="1" x14ac:dyDescent="0.4">
      <c r="A180" s="35" t="s">
        <v>202</v>
      </c>
      <c r="B180" s="36"/>
      <c r="C180" s="36"/>
      <c r="D180" s="36"/>
      <c r="E180" s="37"/>
      <c r="F180" s="35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7"/>
    </row>
    <row r="181" spans="1:22" s="21" customFormat="1" ht="20.100000000000001" customHeight="1" thickBot="1" x14ac:dyDescent="0.4">
      <c r="A181" s="289">
        <v>1</v>
      </c>
      <c r="B181" s="290" t="s">
        <v>203</v>
      </c>
      <c r="C181" s="67" t="s">
        <v>34</v>
      </c>
      <c r="D181" s="291" t="s">
        <v>204</v>
      </c>
      <c r="E181" s="63" t="s">
        <v>205</v>
      </c>
      <c r="F181" s="199" t="s">
        <v>36</v>
      </c>
      <c r="G181" s="45">
        <v>45170</v>
      </c>
      <c r="H181" s="45">
        <v>45352</v>
      </c>
      <c r="I181" s="292">
        <v>35000</v>
      </c>
      <c r="J181" s="293">
        <v>0</v>
      </c>
      <c r="K181" s="293">
        <v>25</v>
      </c>
      <c r="L181" s="292">
        <f>+I181*2.87%</f>
        <v>1004.5</v>
      </c>
      <c r="M181" s="293">
        <f>+I181*7.1%</f>
        <v>2485</v>
      </c>
      <c r="N181" s="292">
        <f>+I181*1.15%</f>
        <v>402.5</v>
      </c>
      <c r="O181" s="292">
        <f>+I181*3.04%</f>
        <v>1064</v>
      </c>
      <c r="P181" s="292">
        <f>+I181*7.09%</f>
        <v>2481.5</v>
      </c>
      <c r="Q181" s="294">
        <v>0</v>
      </c>
      <c r="R181" s="292">
        <f>SUM(K181:P181)</f>
        <v>7462.5</v>
      </c>
      <c r="S181" s="292">
        <f>+J181+K181+L181+O181+Q181</f>
        <v>2093.5</v>
      </c>
      <c r="T181" s="292">
        <f>+M181+N181+P181</f>
        <v>5369</v>
      </c>
      <c r="U181" s="295">
        <f>+I181-S181</f>
        <v>32906.5</v>
      </c>
      <c r="V181" s="203">
        <v>112</v>
      </c>
    </row>
    <row r="182" spans="1:22" s="21" customFormat="1" ht="20.100000000000001" customHeight="1" thickBot="1" x14ac:dyDescent="0.4">
      <c r="A182" s="210"/>
      <c r="B182" s="211"/>
      <c r="C182" s="211"/>
      <c r="D182" s="211"/>
      <c r="E182" s="211"/>
      <c r="F182" s="211"/>
      <c r="G182" s="211"/>
      <c r="H182" s="212"/>
      <c r="I182" s="77">
        <f>SUM(I181)</f>
        <v>35000</v>
      </c>
      <c r="J182" s="77">
        <f t="shared" ref="J182:U182" si="53">SUM(J181)</f>
        <v>0</v>
      </c>
      <c r="K182" s="77">
        <f t="shared" si="53"/>
        <v>25</v>
      </c>
      <c r="L182" s="77">
        <f t="shared" si="53"/>
        <v>1004.5</v>
      </c>
      <c r="M182" s="77">
        <f t="shared" si="53"/>
        <v>2485</v>
      </c>
      <c r="N182" s="77">
        <f t="shared" si="53"/>
        <v>402.5</v>
      </c>
      <c r="O182" s="77">
        <f t="shared" si="53"/>
        <v>1064</v>
      </c>
      <c r="P182" s="77">
        <f t="shared" si="53"/>
        <v>2481.5</v>
      </c>
      <c r="Q182" s="77">
        <f t="shared" si="53"/>
        <v>0</v>
      </c>
      <c r="R182" s="77">
        <f t="shared" si="53"/>
        <v>7462.5</v>
      </c>
      <c r="S182" s="77">
        <f t="shared" si="53"/>
        <v>2093.5</v>
      </c>
      <c r="T182" s="77">
        <f t="shared" si="53"/>
        <v>5369</v>
      </c>
      <c r="U182" s="77">
        <f t="shared" si="53"/>
        <v>32906.5</v>
      </c>
      <c r="V182" s="78"/>
    </row>
    <row r="183" spans="1:22" s="21" customFormat="1" ht="8.1" customHeight="1" thickBot="1" x14ac:dyDescent="0.4">
      <c r="A183" s="297"/>
      <c r="B183" s="298"/>
      <c r="C183" s="298"/>
      <c r="D183" s="298"/>
      <c r="E183" s="298"/>
      <c r="F183" s="298"/>
      <c r="G183" s="299"/>
      <c r="H183" s="299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1"/>
    </row>
    <row r="184" spans="1:22" s="21" customFormat="1" ht="20.100000000000001" customHeight="1" thickBot="1" x14ac:dyDescent="0.4">
      <c r="A184" s="302" t="s">
        <v>206</v>
      </c>
      <c r="B184" s="205"/>
      <c r="C184" s="205"/>
      <c r="D184" s="205"/>
      <c r="E184" s="205"/>
      <c r="F184" s="205"/>
      <c r="G184" s="303"/>
      <c r="H184" s="303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6"/>
    </row>
    <row r="185" spans="1:22" s="21" customFormat="1" ht="30" customHeight="1" x14ac:dyDescent="0.35">
      <c r="A185" s="42">
        <v>1</v>
      </c>
      <c r="B185" s="214" t="s">
        <v>207</v>
      </c>
      <c r="C185" s="63" t="s">
        <v>38</v>
      </c>
      <c r="D185" s="176" t="s">
        <v>208</v>
      </c>
      <c r="E185" s="63" t="s">
        <v>157</v>
      </c>
      <c r="F185" s="56" t="s">
        <v>36</v>
      </c>
      <c r="G185" s="46">
        <v>45245</v>
      </c>
      <c r="H185" s="46">
        <v>45427</v>
      </c>
      <c r="I185" s="140">
        <v>100000</v>
      </c>
      <c r="J185" s="304">
        <v>12105.37</v>
      </c>
      <c r="K185" s="48">
        <v>25</v>
      </c>
      <c r="L185" s="49">
        <f>+I185*2.87%</f>
        <v>2870</v>
      </c>
      <c r="M185" s="50">
        <f>+I185*7.1%</f>
        <v>7099.9999999999991</v>
      </c>
      <c r="N185" s="49">
        <v>860.29</v>
      </c>
      <c r="O185" s="49">
        <f>+I185*3.04%</f>
        <v>3040</v>
      </c>
      <c r="P185" s="49">
        <f>+I185*7.09%</f>
        <v>7090.0000000000009</v>
      </c>
      <c r="Q185" s="51">
        <v>0</v>
      </c>
      <c r="R185" s="49">
        <f>SUM(K185:P185)</f>
        <v>20985.29</v>
      </c>
      <c r="S185" s="49">
        <f>+J185+K185+L185+O185+Q185</f>
        <v>18040.370000000003</v>
      </c>
      <c r="T185" s="49">
        <f>+M185+N185+P185</f>
        <v>15050.29</v>
      </c>
      <c r="U185" s="52">
        <f>+I185-S185</f>
        <v>81959.63</v>
      </c>
      <c r="V185" s="53">
        <v>112</v>
      </c>
    </row>
    <row r="186" spans="1:22" s="21" customFormat="1" ht="30" customHeight="1" x14ac:dyDescent="0.35">
      <c r="A186" s="54">
        <v>2</v>
      </c>
      <c r="B186" s="250" t="s">
        <v>209</v>
      </c>
      <c r="C186" s="54" t="s">
        <v>38</v>
      </c>
      <c r="D186" s="127" t="s">
        <v>208</v>
      </c>
      <c r="E186" s="54" t="s">
        <v>210</v>
      </c>
      <c r="F186" s="305" t="s">
        <v>36</v>
      </c>
      <c r="G186" s="123">
        <v>45245</v>
      </c>
      <c r="H186" s="123">
        <v>45427</v>
      </c>
      <c r="I186" s="224">
        <v>95000</v>
      </c>
      <c r="J186" s="181">
        <v>10929.24</v>
      </c>
      <c r="K186" s="224">
        <v>25</v>
      </c>
      <c r="L186" s="224">
        <f>+I186*2.87%</f>
        <v>2726.5</v>
      </c>
      <c r="M186" s="224">
        <f>+I186*7.1%</f>
        <v>6744.9999999999991</v>
      </c>
      <c r="N186" s="117">
        <v>860.29</v>
      </c>
      <c r="O186" s="224">
        <f>+I186*3.04%</f>
        <v>2888</v>
      </c>
      <c r="P186" s="224">
        <f>+I186*7.09%</f>
        <v>6735.5</v>
      </c>
      <c r="Q186" s="306">
        <v>0</v>
      </c>
      <c r="R186" s="224">
        <v>15848.08</v>
      </c>
      <c r="S186" s="224">
        <v>10766.880000000001</v>
      </c>
      <c r="T186" s="224">
        <v>11390.579999999998</v>
      </c>
      <c r="U186" s="226">
        <v>64233.119999999995</v>
      </c>
      <c r="V186" s="227">
        <v>112</v>
      </c>
    </row>
    <row r="187" spans="1:22" s="21" customFormat="1" ht="30" customHeight="1" x14ac:dyDescent="0.35">
      <c r="A187" s="54">
        <v>3</v>
      </c>
      <c r="B187" s="307" t="s">
        <v>211</v>
      </c>
      <c r="C187" s="54" t="s">
        <v>34</v>
      </c>
      <c r="D187" s="127" t="s">
        <v>208</v>
      </c>
      <c r="E187" s="54" t="s">
        <v>212</v>
      </c>
      <c r="F187" s="305" t="s">
        <v>36</v>
      </c>
      <c r="G187" s="45">
        <v>45231</v>
      </c>
      <c r="H187" s="123">
        <v>45413</v>
      </c>
      <c r="I187" s="308">
        <v>50000</v>
      </c>
      <c r="J187" s="186">
        <v>1854</v>
      </c>
      <c r="K187" s="186">
        <v>25</v>
      </c>
      <c r="L187" s="185">
        <f>+I187*2.87%</f>
        <v>1435</v>
      </c>
      <c r="M187" s="186">
        <f>+I187*7.1%</f>
        <v>3549.9999999999995</v>
      </c>
      <c r="N187" s="185">
        <f>+I187*1.15%</f>
        <v>575</v>
      </c>
      <c r="O187" s="185">
        <f>+I187*3.04%</f>
        <v>1520</v>
      </c>
      <c r="P187" s="185">
        <f>+I187*7.09%</f>
        <v>3545.0000000000005</v>
      </c>
      <c r="Q187" s="309">
        <v>0</v>
      </c>
      <c r="R187" s="185">
        <f>SUM(K187:P187)</f>
        <v>10650</v>
      </c>
      <c r="S187" s="185">
        <f>+J187+K187+L187+O187+Q187</f>
        <v>4834</v>
      </c>
      <c r="T187" s="185">
        <f>+M187+N187+P187</f>
        <v>7670</v>
      </c>
      <c r="U187" s="187">
        <f>+I187-S187</f>
        <v>45166</v>
      </c>
      <c r="V187" s="62">
        <v>112</v>
      </c>
    </row>
    <row r="188" spans="1:22" s="21" customFormat="1" ht="30" customHeight="1" x14ac:dyDescent="0.35">
      <c r="A188" s="54">
        <v>4</v>
      </c>
      <c r="B188" s="250" t="s">
        <v>213</v>
      </c>
      <c r="C188" s="54" t="s">
        <v>38</v>
      </c>
      <c r="D188" s="127" t="s">
        <v>208</v>
      </c>
      <c r="E188" s="54" t="s">
        <v>212</v>
      </c>
      <c r="F188" s="305" t="s">
        <v>36</v>
      </c>
      <c r="G188" s="45">
        <v>45078</v>
      </c>
      <c r="H188" s="45">
        <v>45261</v>
      </c>
      <c r="I188" s="104">
        <v>45000</v>
      </c>
      <c r="J188" s="105">
        <f>1148.33</f>
        <v>1148.33</v>
      </c>
      <c r="K188" s="105">
        <v>25</v>
      </c>
      <c r="L188" s="59">
        <f>+I188*2.87%</f>
        <v>1291.5</v>
      </c>
      <c r="M188" s="58">
        <f>+I188*7.1%</f>
        <v>3194.9999999999995</v>
      </c>
      <c r="N188" s="106">
        <f>I188*1.15%</f>
        <v>517.5</v>
      </c>
      <c r="O188" s="59">
        <f>+I188*3.04%</f>
        <v>1368</v>
      </c>
      <c r="P188" s="59">
        <f>+I188*7.09%</f>
        <v>3190.5</v>
      </c>
      <c r="Q188" s="60">
        <v>0</v>
      </c>
      <c r="R188" s="59">
        <f>SUM(K188:P188)</f>
        <v>9587.5</v>
      </c>
      <c r="S188" s="59">
        <f>+J188+K188+L188+O188+Q188</f>
        <v>3832.83</v>
      </c>
      <c r="T188" s="59">
        <f>+M188+N188+P188</f>
        <v>6903</v>
      </c>
      <c r="U188" s="61">
        <f>+I188-S188</f>
        <v>41167.17</v>
      </c>
      <c r="V188" s="62">
        <v>112</v>
      </c>
    </row>
    <row r="189" spans="1:22" s="21" customFormat="1" ht="32.25" customHeight="1" thickBot="1" x14ac:dyDescent="0.4">
      <c r="A189" s="146">
        <v>5</v>
      </c>
      <c r="B189" s="310" t="s">
        <v>214</v>
      </c>
      <c r="C189" s="54" t="s">
        <v>34</v>
      </c>
      <c r="D189" s="127" t="s">
        <v>208</v>
      </c>
      <c r="E189" s="63" t="s">
        <v>212</v>
      </c>
      <c r="F189" s="56" t="s">
        <v>36</v>
      </c>
      <c r="G189" s="123">
        <v>45200</v>
      </c>
      <c r="H189" s="123">
        <v>45383</v>
      </c>
      <c r="I189" s="311">
        <v>60000</v>
      </c>
      <c r="J189" s="116">
        <f>3486.68</f>
        <v>3486.68</v>
      </c>
      <c r="K189" s="116">
        <v>25</v>
      </c>
      <c r="L189" s="117">
        <f>+I189*2.87%</f>
        <v>1722</v>
      </c>
      <c r="M189" s="121">
        <f>+I189*7.1%</f>
        <v>4260</v>
      </c>
      <c r="N189" s="115">
        <f>I189*1.15%</f>
        <v>690</v>
      </c>
      <c r="O189" s="117">
        <f>+I189*3.04%</f>
        <v>1824</v>
      </c>
      <c r="P189" s="117">
        <f>+I189*7.09%</f>
        <v>4254</v>
      </c>
      <c r="Q189" s="118">
        <v>0</v>
      </c>
      <c r="R189" s="117">
        <f>SUM(K189:P189)</f>
        <v>12775</v>
      </c>
      <c r="S189" s="117">
        <f>+J189+K189+L189+O189+Q189</f>
        <v>7057.68</v>
      </c>
      <c r="T189" s="117">
        <f>+M189+N189+P189</f>
        <v>9204</v>
      </c>
      <c r="U189" s="119">
        <f>+I189-S189</f>
        <v>52942.32</v>
      </c>
      <c r="V189" s="107">
        <v>112</v>
      </c>
    </row>
    <row r="190" spans="1:22" s="21" customFormat="1" ht="15" customHeight="1" thickBot="1" x14ac:dyDescent="0.4">
      <c r="A190" s="188"/>
      <c r="B190" s="76"/>
      <c r="C190" s="76"/>
      <c r="D190" s="76"/>
      <c r="E190" s="76"/>
      <c r="F190" s="76"/>
      <c r="G190" s="76"/>
      <c r="H190" s="76"/>
      <c r="I190" s="77">
        <f>SUM(I185:I189)</f>
        <v>350000</v>
      </c>
      <c r="J190" s="77">
        <f t="shared" ref="J190:U190" si="54">SUM(J185:J189)</f>
        <v>29523.620000000003</v>
      </c>
      <c r="K190" s="77">
        <f t="shared" si="54"/>
        <v>125</v>
      </c>
      <c r="L190" s="77">
        <f t="shared" si="54"/>
        <v>10045</v>
      </c>
      <c r="M190" s="77">
        <f t="shared" si="54"/>
        <v>24849.999999999996</v>
      </c>
      <c r="N190" s="77">
        <f t="shared" si="54"/>
        <v>3503.08</v>
      </c>
      <c r="O190" s="77">
        <f t="shared" si="54"/>
        <v>10640</v>
      </c>
      <c r="P190" s="77">
        <f t="shared" si="54"/>
        <v>24815</v>
      </c>
      <c r="Q190" s="77">
        <f t="shared" si="54"/>
        <v>0</v>
      </c>
      <c r="R190" s="77">
        <f t="shared" si="54"/>
        <v>69845.87</v>
      </c>
      <c r="S190" s="77">
        <f t="shared" si="54"/>
        <v>44531.76</v>
      </c>
      <c r="T190" s="77">
        <f t="shared" si="54"/>
        <v>50217.869999999995</v>
      </c>
      <c r="U190" s="77">
        <f t="shared" si="54"/>
        <v>285468.24</v>
      </c>
      <c r="V190" s="213"/>
    </row>
    <row r="191" spans="1:22" s="21" customFormat="1" ht="8.1" customHeight="1" thickBot="1" x14ac:dyDescent="0.4">
      <c r="A191" s="275"/>
      <c r="B191" s="276"/>
      <c r="C191" s="276"/>
      <c r="D191" s="276"/>
      <c r="E191" s="276"/>
      <c r="F191" s="276"/>
      <c r="G191" s="276"/>
      <c r="H191" s="276"/>
      <c r="I191" s="277"/>
      <c r="J191" s="278"/>
      <c r="K191" s="278"/>
      <c r="L191" s="277"/>
      <c r="M191" s="278"/>
      <c r="N191" s="277"/>
      <c r="O191" s="277"/>
      <c r="P191" s="277"/>
      <c r="Q191" s="279"/>
      <c r="R191" s="277"/>
      <c r="S191" s="277"/>
      <c r="T191" s="277"/>
      <c r="U191" s="277"/>
      <c r="V191" s="312"/>
    </row>
    <row r="192" spans="1:22" s="21" customFormat="1" ht="15" customHeight="1" thickBot="1" x14ac:dyDescent="0.4">
      <c r="A192" s="313" t="s">
        <v>215</v>
      </c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/>
    </row>
    <row r="193" spans="1:22" s="21" customFormat="1" ht="30" customHeight="1" x14ac:dyDescent="0.35">
      <c r="A193" s="42">
        <v>1</v>
      </c>
      <c r="B193" s="244" t="s">
        <v>216</v>
      </c>
      <c r="C193" s="42" t="s">
        <v>34</v>
      </c>
      <c r="D193" s="42" t="s">
        <v>215</v>
      </c>
      <c r="E193" s="63" t="s">
        <v>157</v>
      </c>
      <c r="F193" s="139" t="s">
        <v>36</v>
      </c>
      <c r="G193" s="45">
        <v>45170</v>
      </c>
      <c r="H193" s="45">
        <v>45352</v>
      </c>
      <c r="I193" s="292">
        <v>95000</v>
      </c>
      <c r="J193" s="228">
        <v>10929.24</v>
      </c>
      <c r="K193" s="292">
        <v>25</v>
      </c>
      <c r="L193" s="292">
        <f>+I193*2.87%</f>
        <v>2726.5</v>
      </c>
      <c r="M193" s="292">
        <f>+I193*7.1%</f>
        <v>6744.9999999999991</v>
      </c>
      <c r="N193" s="59">
        <v>860.29</v>
      </c>
      <c r="O193" s="292">
        <f>+I193*3.04%</f>
        <v>2888</v>
      </c>
      <c r="P193" s="292">
        <f>+I193*7.09%</f>
        <v>6735.5</v>
      </c>
      <c r="Q193" s="316">
        <v>0</v>
      </c>
      <c r="R193" s="292">
        <v>15848.08</v>
      </c>
      <c r="S193" s="292">
        <v>10766.880000000001</v>
      </c>
      <c r="T193" s="292">
        <v>11390.579999999998</v>
      </c>
      <c r="U193" s="295">
        <v>64233.119999999995</v>
      </c>
      <c r="V193" s="203">
        <v>112</v>
      </c>
    </row>
    <row r="194" spans="1:22" s="21" customFormat="1" ht="32.1" customHeight="1" thickBot="1" x14ac:dyDescent="0.4">
      <c r="A194" s="54">
        <v>2</v>
      </c>
      <c r="B194" s="250" t="s">
        <v>217</v>
      </c>
      <c r="C194" s="54" t="s">
        <v>34</v>
      </c>
      <c r="D194" s="317" t="s">
        <v>215</v>
      </c>
      <c r="E194" s="54" t="s">
        <v>212</v>
      </c>
      <c r="F194" s="305" t="s">
        <v>36</v>
      </c>
      <c r="G194" s="45">
        <v>45170</v>
      </c>
      <c r="H194" s="45">
        <v>45352</v>
      </c>
      <c r="I194" s="104">
        <v>60000</v>
      </c>
      <c r="J194" s="116">
        <f>3486.68</f>
        <v>3486.68</v>
      </c>
      <c r="K194" s="105">
        <v>25</v>
      </c>
      <c r="L194" s="59">
        <f>+I194*2.87%</f>
        <v>1722</v>
      </c>
      <c r="M194" s="58">
        <f>+I194*7.1%</f>
        <v>4260</v>
      </c>
      <c r="N194" s="106">
        <f>I194*1.15%</f>
        <v>690</v>
      </c>
      <c r="O194" s="59">
        <f>+I194*3.04%</f>
        <v>1824</v>
      </c>
      <c r="P194" s="59">
        <f>+I194*7.09%</f>
        <v>4254</v>
      </c>
      <c r="Q194" s="60">
        <v>0</v>
      </c>
      <c r="R194" s="59">
        <f>SUM(K194:P194)</f>
        <v>12775</v>
      </c>
      <c r="S194" s="59">
        <f>+J194+K194+L194+O194+Q194</f>
        <v>7057.68</v>
      </c>
      <c r="T194" s="59">
        <f>+M194+N194+P194</f>
        <v>9204</v>
      </c>
      <c r="U194" s="61">
        <f>+I194-S194</f>
        <v>52942.32</v>
      </c>
      <c r="V194" s="62">
        <v>112</v>
      </c>
    </row>
    <row r="195" spans="1:22" s="21" customFormat="1" ht="15" customHeight="1" thickBot="1" x14ac:dyDescent="0.4">
      <c r="A195" s="210"/>
      <c r="B195" s="211"/>
      <c r="C195" s="211"/>
      <c r="D195" s="211"/>
      <c r="E195" s="211"/>
      <c r="F195" s="211"/>
      <c r="G195" s="211"/>
      <c r="H195" s="212"/>
      <c r="I195" s="77">
        <f>SUM(I193:I194)</f>
        <v>155000</v>
      </c>
      <c r="J195" s="77">
        <f t="shared" ref="J195:U195" si="55">SUM(J193:J194)</f>
        <v>14415.92</v>
      </c>
      <c r="K195" s="77">
        <f t="shared" si="55"/>
        <v>50</v>
      </c>
      <c r="L195" s="77">
        <f t="shared" si="55"/>
        <v>4448.5</v>
      </c>
      <c r="M195" s="77">
        <f t="shared" si="55"/>
        <v>11005</v>
      </c>
      <c r="N195" s="77">
        <f t="shared" si="55"/>
        <v>1550.29</v>
      </c>
      <c r="O195" s="77">
        <f t="shared" si="55"/>
        <v>4712</v>
      </c>
      <c r="P195" s="77">
        <f t="shared" si="55"/>
        <v>10989.5</v>
      </c>
      <c r="Q195" s="77">
        <f t="shared" si="55"/>
        <v>0</v>
      </c>
      <c r="R195" s="77">
        <f t="shared" si="55"/>
        <v>28623.08</v>
      </c>
      <c r="S195" s="77">
        <f t="shared" si="55"/>
        <v>17824.560000000001</v>
      </c>
      <c r="T195" s="77">
        <f t="shared" si="55"/>
        <v>20594.579999999998</v>
      </c>
      <c r="U195" s="77">
        <f t="shared" si="55"/>
        <v>117175.44</v>
      </c>
      <c r="V195" s="213"/>
    </row>
    <row r="196" spans="1:22" s="21" customFormat="1" ht="8.1" customHeight="1" thickBot="1" x14ac:dyDescent="0.4">
      <c r="A196" s="131"/>
      <c r="B196" s="318"/>
      <c r="C196" s="318"/>
      <c r="D196" s="318"/>
      <c r="E196" s="318"/>
      <c r="F196" s="318"/>
      <c r="G196" s="318"/>
      <c r="H196" s="318"/>
      <c r="I196" s="137"/>
      <c r="J196" s="137"/>
      <c r="K196" s="137"/>
      <c r="L196" s="137"/>
      <c r="M196" s="137"/>
      <c r="N196" s="137"/>
      <c r="O196" s="137"/>
      <c r="P196" s="137"/>
      <c r="Q196" s="319"/>
      <c r="R196" s="137"/>
      <c r="S196" s="137"/>
      <c r="T196" s="137"/>
      <c r="U196" s="137"/>
      <c r="V196" s="30"/>
    </row>
    <row r="197" spans="1:22" s="21" customFormat="1" ht="15" customHeight="1" thickBot="1" x14ac:dyDescent="0.4">
      <c r="A197" s="16" t="s">
        <v>218</v>
      </c>
      <c r="B197" s="17"/>
      <c r="C197" s="17"/>
      <c r="D197" s="17"/>
      <c r="E197" s="18"/>
      <c r="F197" s="35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7"/>
    </row>
    <row r="198" spans="1:22" s="21" customFormat="1" ht="15" customHeight="1" x14ac:dyDescent="0.35">
      <c r="A198" s="42">
        <v>1</v>
      </c>
      <c r="B198" s="320" t="s">
        <v>219</v>
      </c>
      <c r="C198" s="42" t="s">
        <v>38</v>
      </c>
      <c r="D198" s="42" t="s">
        <v>220</v>
      </c>
      <c r="E198" s="237" t="s">
        <v>221</v>
      </c>
      <c r="F198" s="139" t="s">
        <v>36</v>
      </c>
      <c r="G198" s="45">
        <v>45231</v>
      </c>
      <c r="H198" s="46">
        <v>45413</v>
      </c>
      <c r="I198" s="140">
        <v>23100</v>
      </c>
      <c r="J198" s="50">
        <v>0</v>
      </c>
      <c r="K198" s="48">
        <v>25</v>
      </c>
      <c r="L198" s="59">
        <v>662.97</v>
      </c>
      <c r="M198" s="71">
        <f>+I198*7.1%</f>
        <v>1640.1</v>
      </c>
      <c r="N198" s="140">
        <f>I198*1.15%</f>
        <v>265.64999999999998</v>
      </c>
      <c r="O198" s="49">
        <f>+I198*3.04%</f>
        <v>702.24</v>
      </c>
      <c r="P198" s="49">
        <f>+I198*7.09%</f>
        <v>1637.7900000000002</v>
      </c>
      <c r="Q198" s="60">
        <v>1587.38</v>
      </c>
      <c r="R198" s="49">
        <f t="shared" ref="R198:R237" si="56">SUM(K198:P198)</f>
        <v>4933.75</v>
      </c>
      <c r="S198" s="49">
        <f t="shared" ref="S198:S237" si="57">+J198+K198+L198+O198+Q198</f>
        <v>2977.59</v>
      </c>
      <c r="T198" s="49">
        <f t="shared" ref="T198:T237" si="58">+M198+N198+P198</f>
        <v>3543.54</v>
      </c>
      <c r="U198" s="52">
        <f t="shared" ref="U198:U237" si="59">+I198-S198</f>
        <v>20122.41</v>
      </c>
      <c r="V198" s="53">
        <v>112</v>
      </c>
    </row>
    <row r="199" spans="1:22" s="21" customFormat="1" ht="15" customHeight="1" x14ac:dyDescent="0.35">
      <c r="A199" s="54">
        <v>2</v>
      </c>
      <c r="B199" s="250" t="s">
        <v>222</v>
      </c>
      <c r="C199" s="54" t="s">
        <v>38</v>
      </c>
      <c r="D199" s="54" t="s">
        <v>220</v>
      </c>
      <c r="E199" s="216" t="s">
        <v>221</v>
      </c>
      <c r="F199" s="125" t="s">
        <v>36</v>
      </c>
      <c r="G199" s="123">
        <v>45170</v>
      </c>
      <c r="H199" s="45">
        <v>45352</v>
      </c>
      <c r="I199" s="106">
        <v>23100</v>
      </c>
      <c r="J199" s="58">
        <v>0</v>
      </c>
      <c r="K199" s="105">
        <v>25</v>
      </c>
      <c r="L199" s="59">
        <v>662.97</v>
      </c>
      <c r="M199" s="71">
        <f t="shared" ref="M199:M237" si="60">+I199*7.1%</f>
        <v>1640.1</v>
      </c>
      <c r="N199" s="106">
        <f t="shared" ref="N199:N237" si="61">I199*1.15%</f>
        <v>265.64999999999998</v>
      </c>
      <c r="O199" s="59">
        <f t="shared" ref="O199:O237" si="62">+I199*3.04%</f>
        <v>702.24</v>
      </c>
      <c r="P199" s="117">
        <f>+I198*7.09%</f>
        <v>1637.7900000000002</v>
      </c>
      <c r="Q199" s="60">
        <v>0</v>
      </c>
      <c r="R199" s="59">
        <f t="shared" si="56"/>
        <v>4933.75</v>
      </c>
      <c r="S199" s="59">
        <f t="shared" si="57"/>
        <v>1390.21</v>
      </c>
      <c r="T199" s="59">
        <f t="shared" si="58"/>
        <v>3543.54</v>
      </c>
      <c r="U199" s="61">
        <f t="shared" si="59"/>
        <v>21709.79</v>
      </c>
      <c r="V199" s="62">
        <v>112</v>
      </c>
    </row>
    <row r="200" spans="1:22" s="21" customFormat="1" ht="15" customHeight="1" x14ac:dyDescent="0.35">
      <c r="A200" s="54">
        <v>3</v>
      </c>
      <c r="B200" s="250" t="s">
        <v>223</v>
      </c>
      <c r="C200" s="54" t="s">
        <v>38</v>
      </c>
      <c r="D200" s="54" t="s">
        <v>220</v>
      </c>
      <c r="E200" s="216" t="s">
        <v>221</v>
      </c>
      <c r="F200" s="125" t="s">
        <v>36</v>
      </c>
      <c r="G200" s="123">
        <v>45170</v>
      </c>
      <c r="H200" s="45">
        <v>45352</v>
      </c>
      <c r="I200" s="106">
        <v>23100</v>
      </c>
      <c r="J200" s="58">
        <v>0</v>
      </c>
      <c r="K200" s="105">
        <v>25</v>
      </c>
      <c r="L200" s="59">
        <v>662.97</v>
      </c>
      <c r="M200" s="71">
        <f t="shared" si="60"/>
        <v>1640.1</v>
      </c>
      <c r="N200" s="106">
        <f t="shared" si="61"/>
        <v>265.64999999999998</v>
      </c>
      <c r="O200" s="59">
        <f t="shared" si="62"/>
        <v>702.24</v>
      </c>
      <c r="P200" s="117">
        <f t="shared" ref="P200:P237" si="63">+I199*7.09%</f>
        <v>1637.7900000000002</v>
      </c>
      <c r="Q200" s="60">
        <v>0</v>
      </c>
      <c r="R200" s="59">
        <f t="shared" si="56"/>
        <v>4933.75</v>
      </c>
      <c r="S200" s="59">
        <f t="shared" si="57"/>
        <v>1390.21</v>
      </c>
      <c r="T200" s="59">
        <f t="shared" si="58"/>
        <v>3543.54</v>
      </c>
      <c r="U200" s="61">
        <f t="shared" si="59"/>
        <v>21709.79</v>
      </c>
      <c r="V200" s="62">
        <v>112</v>
      </c>
    </row>
    <row r="201" spans="1:22" s="21" customFormat="1" ht="15" customHeight="1" x14ac:dyDescent="0.35">
      <c r="A201" s="54">
        <v>4</v>
      </c>
      <c r="B201" s="250" t="s">
        <v>224</v>
      </c>
      <c r="C201" s="54" t="s">
        <v>34</v>
      </c>
      <c r="D201" s="54" t="s">
        <v>220</v>
      </c>
      <c r="E201" s="216" t="s">
        <v>221</v>
      </c>
      <c r="F201" s="125" t="s">
        <v>36</v>
      </c>
      <c r="G201" s="45">
        <v>45108</v>
      </c>
      <c r="H201" s="45">
        <v>45292</v>
      </c>
      <c r="I201" s="106">
        <v>23100</v>
      </c>
      <c r="J201" s="58">
        <v>0</v>
      </c>
      <c r="K201" s="105">
        <v>25</v>
      </c>
      <c r="L201" s="59">
        <v>662.97</v>
      </c>
      <c r="M201" s="71">
        <f t="shared" si="60"/>
        <v>1640.1</v>
      </c>
      <c r="N201" s="106">
        <f t="shared" si="61"/>
        <v>265.64999999999998</v>
      </c>
      <c r="O201" s="59">
        <f t="shared" si="62"/>
        <v>702.24</v>
      </c>
      <c r="P201" s="117">
        <f t="shared" si="63"/>
        <v>1637.7900000000002</v>
      </c>
      <c r="Q201" s="60">
        <v>0</v>
      </c>
      <c r="R201" s="59">
        <f t="shared" si="56"/>
        <v>4933.75</v>
      </c>
      <c r="S201" s="59">
        <f t="shared" si="57"/>
        <v>1390.21</v>
      </c>
      <c r="T201" s="59">
        <f t="shared" si="58"/>
        <v>3543.54</v>
      </c>
      <c r="U201" s="61">
        <f t="shared" si="59"/>
        <v>21709.79</v>
      </c>
      <c r="V201" s="62">
        <v>112</v>
      </c>
    </row>
    <row r="202" spans="1:22" s="21" customFormat="1" ht="15" customHeight="1" x14ac:dyDescent="0.35">
      <c r="A202" s="54">
        <v>5</v>
      </c>
      <c r="B202" s="250" t="s">
        <v>225</v>
      </c>
      <c r="C202" s="54" t="s">
        <v>38</v>
      </c>
      <c r="D202" s="54" t="s">
        <v>220</v>
      </c>
      <c r="E202" s="216" t="s">
        <v>221</v>
      </c>
      <c r="F202" s="125" t="s">
        <v>36</v>
      </c>
      <c r="G202" s="123">
        <v>45170</v>
      </c>
      <c r="H202" s="45">
        <v>45352</v>
      </c>
      <c r="I202" s="106">
        <v>23100</v>
      </c>
      <c r="J202" s="58">
        <v>0</v>
      </c>
      <c r="K202" s="105">
        <v>25</v>
      </c>
      <c r="L202" s="59">
        <v>662.97</v>
      </c>
      <c r="M202" s="71">
        <f t="shared" si="60"/>
        <v>1640.1</v>
      </c>
      <c r="N202" s="106">
        <f>I202*1.15%</f>
        <v>265.64999999999998</v>
      </c>
      <c r="O202" s="59">
        <f>+I202*3.04%</f>
        <v>702.24</v>
      </c>
      <c r="P202" s="117">
        <f t="shared" si="63"/>
        <v>1637.7900000000002</v>
      </c>
      <c r="Q202" s="60">
        <v>0</v>
      </c>
      <c r="R202" s="59">
        <f>SUM(K202:P202)</f>
        <v>4933.75</v>
      </c>
      <c r="S202" s="59">
        <f>+J202+K202+L202+O202+Q202</f>
        <v>1390.21</v>
      </c>
      <c r="T202" s="59">
        <f>+M202+N202+P202</f>
        <v>3543.54</v>
      </c>
      <c r="U202" s="61">
        <f>+I202-S202</f>
        <v>21709.79</v>
      </c>
      <c r="V202" s="62">
        <v>112</v>
      </c>
    </row>
    <row r="203" spans="1:22" s="21" customFormat="1" ht="15" customHeight="1" x14ac:dyDescent="0.35">
      <c r="A203" s="54">
        <v>6</v>
      </c>
      <c r="B203" s="250" t="s">
        <v>226</v>
      </c>
      <c r="C203" s="54" t="s">
        <v>38</v>
      </c>
      <c r="D203" s="54" t="s">
        <v>220</v>
      </c>
      <c r="E203" s="216" t="s">
        <v>221</v>
      </c>
      <c r="F203" s="125" t="s">
        <v>36</v>
      </c>
      <c r="G203" s="123">
        <v>45170</v>
      </c>
      <c r="H203" s="45">
        <v>45352</v>
      </c>
      <c r="I203" s="106">
        <v>23100</v>
      </c>
      <c r="J203" s="58">
        <v>0</v>
      </c>
      <c r="K203" s="105">
        <v>25</v>
      </c>
      <c r="L203" s="59">
        <v>662.97</v>
      </c>
      <c r="M203" s="71">
        <f t="shared" si="60"/>
        <v>1640.1</v>
      </c>
      <c r="N203" s="106">
        <f>I203*1.15%</f>
        <v>265.64999999999998</v>
      </c>
      <c r="O203" s="59">
        <f>+I203*3.04%</f>
        <v>702.24</v>
      </c>
      <c r="P203" s="117">
        <f t="shared" si="63"/>
        <v>1637.7900000000002</v>
      </c>
      <c r="Q203" s="60">
        <v>0</v>
      </c>
      <c r="R203" s="59">
        <f>SUM(K203:P203)</f>
        <v>4933.75</v>
      </c>
      <c r="S203" s="59">
        <f>+J203+K203+L203+O203+Q203</f>
        <v>1390.21</v>
      </c>
      <c r="T203" s="59">
        <f>+M203+N203+P203</f>
        <v>3543.54</v>
      </c>
      <c r="U203" s="61">
        <f>+I203-S203</f>
        <v>21709.79</v>
      </c>
      <c r="V203" s="62">
        <v>112</v>
      </c>
    </row>
    <row r="204" spans="1:22" s="21" customFormat="1" ht="15" customHeight="1" x14ac:dyDescent="0.35">
      <c r="A204" s="54">
        <v>7</v>
      </c>
      <c r="B204" s="250" t="s">
        <v>227</v>
      </c>
      <c r="C204" s="54" t="s">
        <v>38</v>
      </c>
      <c r="D204" s="54" t="s">
        <v>220</v>
      </c>
      <c r="E204" s="216" t="s">
        <v>221</v>
      </c>
      <c r="F204" s="125" t="s">
        <v>36</v>
      </c>
      <c r="G204" s="123">
        <v>45170</v>
      </c>
      <c r="H204" s="45">
        <v>45352</v>
      </c>
      <c r="I204" s="106">
        <v>23100</v>
      </c>
      <c r="J204" s="58">
        <v>0</v>
      </c>
      <c r="K204" s="105">
        <v>25</v>
      </c>
      <c r="L204" s="59">
        <v>662.97</v>
      </c>
      <c r="M204" s="71">
        <f t="shared" si="60"/>
        <v>1640.1</v>
      </c>
      <c r="N204" s="106">
        <f>I204*1.15%</f>
        <v>265.64999999999998</v>
      </c>
      <c r="O204" s="59">
        <f>+I204*3.04%</f>
        <v>702.24</v>
      </c>
      <c r="P204" s="117">
        <f t="shared" si="63"/>
        <v>1637.7900000000002</v>
      </c>
      <c r="Q204" s="60">
        <v>0</v>
      </c>
      <c r="R204" s="59">
        <f>SUM(K204:P204)</f>
        <v>4933.75</v>
      </c>
      <c r="S204" s="59">
        <f>+J204+K204+L204+O204+Q204</f>
        <v>1390.21</v>
      </c>
      <c r="T204" s="59">
        <f>+M204+N204+P204</f>
        <v>3543.54</v>
      </c>
      <c r="U204" s="61">
        <f>+I204-S204</f>
        <v>21709.79</v>
      </c>
      <c r="V204" s="62">
        <v>112</v>
      </c>
    </row>
    <row r="205" spans="1:22" s="21" customFormat="1" ht="15" customHeight="1" x14ac:dyDescent="0.35">
      <c r="A205" s="54">
        <v>8</v>
      </c>
      <c r="B205" s="250" t="s">
        <v>228</v>
      </c>
      <c r="C205" s="54" t="s">
        <v>38</v>
      </c>
      <c r="D205" s="54" t="s">
        <v>220</v>
      </c>
      <c r="E205" s="216" t="s">
        <v>221</v>
      </c>
      <c r="F205" s="125" t="s">
        <v>36</v>
      </c>
      <c r="G205" s="45">
        <v>45170</v>
      </c>
      <c r="H205" s="45">
        <v>45352</v>
      </c>
      <c r="I205" s="106">
        <v>23100</v>
      </c>
      <c r="J205" s="58">
        <v>0</v>
      </c>
      <c r="K205" s="105">
        <v>25</v>
      </c>
      <c r="L205" s="59">
        <v>662.97</v>
      </c>
      <c r="M205" s="71">
        <f t="shared" si="60"/>
        <v>1640.1</v>
      </c>
      <c r="N205" s="106">
        <f>I205*1.15%</f>
        <v>265.64999999999998</v>
      </c>
      <c r="O205" s="59">
        <f>+I205*3.04%</f>
        <v>702.24</v>
      </c>
      <c r="P205" s="117">
        <f t="shared" si="63"/>
        <v>1637.7900000000002</v>
      </c>
      <c r="Q205" s="60">
        <v>0</v>
      </c>
      <c r="R205" s="59">
        <f>SUM(K205:P205)</f>
        <v>4933.75</v>
      </c>
      <c r="S205" s="59">
        <f>+J205+K205+L205+O205+Q205</f>
        <v>1390.21</v>
      </c>
      <c r="T205" s="59">
        <f>+M205+N205+P205</f>
        <v>3543.54</v>
      </c>
      <c r="U205" s="61">
        <f>+I205-S205</f>
        <v>21709.79</v>
      </c>
      <c r="V205" s="62">
        <v>112</v>
      </c>
    </row>
    <row r="206" spans="1:22" s="21" customFormat="1" ht="15" customHeight="1" x14ac:dyDescent="0.35">
      <c r="A206" s="54">
        <v>9</v>
      </c>
      <c r="B206" s="250" t="s">
        <v>229</v>
      </c>
      <c r="C206" s="54" t="s">
        <v>34</v>
      </c>
      <c r="D206" s="54" t="s">
        <v>220</v>
      </c>
      <c r="E206" s="216" t="s">
        <v>221</v>
      </c>
      <c r="F206" s="125" t="s">
        <v>36</v>
      </c>
      <c r="G206" s="45">
        <v>45200</v>
      </c>
      <c r="H206" s="45">
        <v>45383</v>
      </c>
      <c r="I206" s="106">
        <v>23100</v>
      </c>
      <c r="J206" s="58">
        <v>0</v>
      </c>
      <c r="K206" s="105">
        <v>25</v>
      </c>
      <c r="L206" s="59">
        <v>662.97</v>
      </c>
      <c r="M206" s="71">
        <f t="shared" si="60"/>
        <v>1640.1</v>
      </c>
      <c r="N206" s="106">
        <f t="shared" si="61"/>
        <v>265.64999999999998</v>
      </c>
      <c r="O206" s="59">
        <f t="shared" si="62"/>
        <v>702.24</v>
      </c>
      <c r="P206" s="117">
        <f t="shared" si="63"/>
        <v>1637.7900000000002</v>
      </c>
      <c r="Q206" s="60">
        <v>0</v>
      </c>
      <c r="R206" s="59">
        <f t="shared" si="56"/>
        <v>4933.75</v>
      </c>
      <c r="S206" s="59">
        <f t="shared" si="57"/>
        <v>1390.21</v>
      </c>
      <c r="T206" s="59">
        <f t="shared" si="58"/>
        <v>3543.54</v>
      </c>
      <c r="U206" s="61">
        <f t="shared" si="59"/>
        <v>21709.79</v>
      </c>
      <c r="V206" s="62">
        <v>112</v>
      </c>
    </row>
    <row r="207" spans="1:22" s="21" customFormat="1" ht="15" customHeight="1" x14ac:dyDescent="0.35">
      <c r="A207" s="54">
        <v>10</v>
      </c>
      <c r="B207" s="250" t="s">
        <v>230</v>
      </c>
      <c r="C207" s="54" t="s">
        <v>38</v>
      </c>
      <c r="D207" s="54" t="s">
        <v>220</v>
      </c>
      <c r="E207" s="216" t="s">
        <v>221</v>
      </c>
      <c r="F207" s="125" t="s">
        <v>36</v>
      </c>
      <c r="G207" s="123">
        <v>45200</v>
      </c>
      <c r="H207" s="123">
        <v>45383</v>
      </c>
      <c r="I207" s="106">
        <v>23100</v>
      </c>
      <c r="J207" s="58">
        <v>0</v>
      </c>
      <c r="K207" s="105">
        <v>25</v>
      </c>
      <c r="L207" s="59">
        <v>662.97</v>
      </c>
      <c r="M207" s="71">
        <f t="shared" si="60"/>
        <v>1640.1</v>
      </c>
      <c r="N207" s="106">
        <f t="shared" si="61"/>
        <v>265.64999999999998</v>
      </c>
      <c r="O207" s="59">
        <f t="shared" si="62"/>
        <v>702.24</v>
      </c>
      <c r="P207" s="117">
        <f t="shared" si="63"/>
        <v>1637.7900000000002</v>
      </c>
      <c r="Q207" s="60">
        <v>0</v>
      </c>
      <c r="R207" s="59">
        <f t="shared" si="56"/>
        <v>4933.75</v>
      </c>
      <c r="S207" s="59">
        <f t="shared" si="57"/>
        <v>1390.21</v>
      </c>
      <c r="T207" s="59">
        <f t="shared" si="58"/>
        <v>3543.54</v>
      </c>
      <c r="U207" s="61">
        <f t="shared" si="59"/>
        <v>21709.79</v>
      </c>
      <c r="V207" s="62">
        <v>112</v>
      </c>
    </row>
    <row r="208" spans="1:22" s="21" customFormat="1" ht="15" customHeight="1" x14ac:dyDescent="0.35">
      <c r="A208" s="54">
        <v>11</v>
      </c>
      <c r="B208" s="250" t="s">
        <v>231</v>
      </c>
      <c r="C208" s="54" t="s">
        <v>38</v>
      </c>
      <c r="D208" s="54" t="s">
        <v>220</v>
      </c>
      <c r="E208" s="216" t="s">
        <v>221</v>
      </c>
      <c r="F208" s="125" t="s">
        <v>36</v>
      </c>
      <c r="G208" s="45">
        <v>45108</v>
      </c>
      <c r="H208" s="45">
        <v>45292</v>
      </c>
      <c r="I208" s="106">
        <v>23100</v>
      </c>
      <c r="J208" s="58">
        <v>0</v>
      </c>
      <c r="K208" s="105">
        <v>25</v>
      </c>
      <c r="L208" s="59">
        <v>662.97</v>
      </c>
      <c r="M208" s="71">
        <f t="shared" si="60"/>
        <v>1640.1</v>
      </c>
      <c r="N208" s="106">
        <f t="shared" si="61"/>
        <v>265.64999999999998</v>
      </c>
      <c r="O208" s="59">
        <f t="shared" si="62"/>
        <v>702.24</v>
      </c>
      <c r="P208" s="117">
        <f t="shared" si="63"/>
        <v>1637.7900000000002</v>
      </c>
      <c r="Q208" s="60">
        <v>0</v>
      </c>
      <c r="R208" s="59">
        <f t="shared" si="56"/>
        <v>4933.75</v>
      </c>
      <c r="S208" s="59">
        <f t="shared" si="57"/>
        <v>1390.21</v>
      </c>
      <c r="T208" s="59">
        <f t="shared" si="58"/>
        <v>3543.54</v>
      </c>
      <c r="U208" s="61">
        <f t="shared" si="59"/>
        <v>21709.79</v>
      </c>
      <c r="V208" s="62">
        <v>112</v>
      </c>
    </row>
    <row r="209" spans="1:22" s="21" customFormat="1" ht="15" customHeight="1" x14ac:dyDescent="0.35">
      <c r="A209" s="54">
        <v>12</v>
      </c>
      <c r="B209" s="250" t="s">
        <v>232</v>
      </c>
      <c r="C209" s="54" t="s">
        <v>38</v>
      </c>
      <c r="D209" s="54" t="s">
        <v>220</v>
      </c>
      <c r="E209" s="216" t="s">
        <v>221</v>
      </c>
      <c r="F209" s="125" t="s">
        <v>36</v>
      </c>
      <c r="G209" s="45">
        <v>45108</v>
      </c>
      <c r="H209" s="45">
        <v>45292</v>
      </c>
      <c r="I209" s="106">
        <v>23100</v>
      </c>
      <c r="J209" s="58">
        <v>0</v>
      </c>
      <c r="K209" s="105">
        <v>25</v>
      </c>
      <c r="L209" s="59">
        <v>662.97</v>
      </c>
      <c r="M209" s="71">
        <f t="shared" si="60"/>
        <v>1640.1</v>
      </c>
      <c r="N209" s="106">
        <f t="shared" si="61"/>
        <v>265.64999999999998</v>
      </c>
      <c r="O209" s="59">
        <f t="shared" si="62"/>
        <v>702.24</v>
      </c>
      <c r="P209" s="117">
        <f t="shared" si="63"/>
        <v>1637.7900000000002</v>
      </c>
      <c r="Q209" s="60">
        <v>0</v>
      </c>
      <c r="R209" s="59">
        <f t="shared" si="56"/>
        <v>4933.75</v>
      </c>
      <c r="S209" s="59">
        <f t="shared" si="57"/>
        <v>1390.21</v>
      </c>
      <c r="T209" s="59">
        <f t="shared" si="58"/>
        <v>3543.54</v>
      </c>
      <c r="U209" s="61">
        <f t="shared" si="59"/>
        <v>21709.79</v>
      </c>
      <c r="V209" s="62">
        <v>112</v>
      </c>
    </row>
    <row r="210" spans="1:22" s="21" customFormat="1" ht="15" customHeight="1" x14ac:dyDescent="0.35">
      <c r="A210" s="54">
        <v>13</v>
      </c>
      <c r="B210" s="250" t="s">
        <v>233</v>
      </c>
      <c r="C210" s="54" t="s">
        <v>38</v>
      </c>
      <c r="D210" s="54" t="s">
        <v>220</v>
      </c>
      <c r="E210" s="216" t="s">
        <v>221</v>
      </c>
      <c r="F210" s="125" t="s">
        <v>36</v>
      </c>
      <c r="G210" s="45">
        <v>45200</v>
      </c>
      <c r="H210" s="45">
        <v>45383</v>
      </c>
      <c r="I210" s="106">
        <v>23100</v>
      </c>
      <c r="J210" s="58">
        <v>0</v>
      </c>
      <c r="K210" s="105">
        <v>25</v>
      </c>
      <c r="L210" s="59">
        <v>662.97</v>
      </c>
      <c r="M210" s="71">
        <f t="shared" si="60"/>
        <v>1640.1</v>
      </c>
      <c r="N210" s="106">
        <f t="shared" si="61"/>
        <v>265.64999999999998</v>
      </c>
      <c r="O210" s="59">
        <f t="shared" si="62"/>
        <v>702.24</v>
      </c>
      <c r="P210" s="117">
        <f t="shared" si="63"/>
        <v>1637.7900000000002</v>
      </c>
      <c r="Q210" s="60">
        <v>0</v>
      </c>
      <c r="R210" s="59">
        <f t="shared" si="56"/>
        <v>4933.75</v>
      </c>
      <c r="S210" s="59">
        <f t="shared" si="57"/>
        <v>1390.21</v>
      </c>
      <c r="T210" s="59">
        <f t="shared" si="58"/>
        <v>3543.54</v>
      </c>
      <c r="U210" s="61">
        <f t="shared" si="59"/>
        <v>21709.79</v>
      </c>
      <c r="V210" s="62">
        <v>112</v>
      </c>
    </row>
    <row r="211" spans="1:22" s="21" customFormat="1" ht="15" customHeight="1" x14ac:dyDescent="0.35">
      <c r="A211" s="54">
        <v>14</v>
      </c>
      <c r="B211" s="250" t="s">
        <v>234</v>
      </c>
      <c r="C211" s="54" t="s">
        <v>38</v>
      </c>
      <c r="D211" s="54" t="s">
        <v>220</v>
      </c>
      <c r="E211" s="216" t="s">
        <v>221</v>
      </c>
      <c r="F211" s="103" t="s">
        <v>36</v>
      </c>
      <c r="G211" s="45">
        <v>45231</v>
      </c>
      <c r="H211" s="45">
        <v>45413</v>
      </c>
      <c r="I211" s="106">
        <v>23100</v>
      </c>
      <c r="J211" s="121">
        <v>0</v>
      </c>
      <c r="K211" s="116">
        <v>25</v>
      </c>
      <c r="L211" s="59">
        <v>662.97</v>
      </c>
      <c r="M211" s="71">
        <f t="shared" si="60"/>
        <v>1640.1</v>
      </c>
      <c r="N211" s="115">
        <f t="shared" si="61"/>
        <v>265.64999999999998</v>
      </c>
      <c r="O211" s="117">
        <f t="shared" si="62"/>
        <v>702.24</v>
      </c>
      <c r="P211" s="117">
        <f t="shared" si="63"/>
        <v>1637.7900000000002</v>
      </c>
      <c r="Q211" s="118">
        <v>0</v>
      </c>
      <c r="R211" s="117">
        <f t="shared" si="56"/>
        <v>4933.75</v>
      </c>
      <c r="S211" s="117">
        <f t="shared" si="57"/>
        <v>1390.21</v>
      </c>
      <c r="T211" s="117">
        <f t="shared" si="58"/>
        <v>3543.54</v>
      </c>
      <c r="U211" s="119">
        <f t="shared" si="59"/>
        <v>21709.79</v>
      </c>
      <c r="V211" s="107">
        <v>112</v>
      </c>
    </row>
    <row r="212" spans="1:22" s="21" customFormat="1" ht="15" customHeight="1" x14ac:dyDescent="0.35">
      <c r="A212" s="54">
        <v>15</v>
      </c>
      <c r="B212" s="250" t="s">
        <v>235</v>
      </c>
      <c r="C212" s="54" t="s">
        <v>38</v>
      </c>
      <c r="D212" s="54" t="s">
        <v>220</v>
      </c>
      <c r="E212" s="216" t="s">
        <v>221</v>
      </c>
      <c r="F212" s="125" t="s">
        <v>36</v>
      </c>
      <c r="G212" s="45">
        <v>45231</v>
      </c>
      <c r="H212" s="45">
        <v>45413</v>
      </c>
      <c r="I212" s="106">
        <v>23100</v>
      </c>
      <c r="J212" s="58">
        <v>0</v>
      </c>
      <c r="K212" s="105">
        <v>25</v>
      </c>
      <c r="L212" s="59">
        <v>662.97</v>
      </c>
      <c r="M212" s="71">
        <f t="shared" si="60"/>
        <v>1640.1</v>
      </c>
      <c r="N212" s="106">
        <f t="shared" si="61"/>
        <v>265.64999999999998</v>
      </c>
      <c r="O212" s="59">
        <f t="shared" si="62"/>
        <v>702.24</v>
      </c>
      <c r="P212" s="117">
        <f t="shared" si="63"/>
        <v>1637.7900000000002</v>
      </c>
      <c r="Q212" s="60">
        <v>0</v>
      </c>
      <c r="R212" s="59">
        <f t="shared" si="56"/>
        <v>4933.75</v>
      </c>
      <c r="S212" s="59">
        <f t="shared" si="57"/>
        <v>1390.21</v>
      </c>
      <c r="T212" s="59">
        <f t="shared" si="58"/>
        <v>3543.54</v>
      </c>
      <c r="U212" s="61">
        <f t="shared" si="59"/>
        <v>21709.79</v>
      </c>
      <c r="V212" s="62">
        <v>112</v>
      </c>
    </row>
    <row r="213" spans="1:22" s="21" customFormat="1" ht="15" customHeight="1" x14ac:dyDescent="0.35">
      <c r="A213" s="54">
        <v>16</v>
      </c>
      <c r="B213" s="250" t="s">
        <v>236</v>
      </c>
      <c r="C213" s="54" t="s">
        <v>38</v>
      </c>
      <c r="D213" s="54" t="s">
        <v>220</v>
      </c>
      <c r="E213" s="216" t="s">
        <v>221</v>
      </c>
      <c r="F213" s="125" t="s">
        <v>36</v>
      </c>
      <c r="G213" s="45">
        <v>45231</v>
      </c>
      <c r="H213" s="45">
        <v>45413</v>
      </c>
      <c r="I213" s="106">
        <v>23100</v>
      </c>
      <c r="J213" s="58">
        <v>0</v>
      </c>
      <c r="K213" s="105">
        <v>25</v>
      </c>
      <c r="L213" s="59">
        <v>662.97</v>
      </c>
      <c r="M213" s="71">
        <f t="shared" si="60"/>
        <v>1640.1</v>
      </c>
      <c r="N213" s="106">
        <f t="shared" si="61"/>
        <v>265.64999999999998</v>
      </c>
      <c r="O213" s="59">
        <f t="shared" si="62"/>
        <v>702.24</v>
      </c>
      <c r="P213" s="117">
        <f t="shared" si="63"/>
        <v>1637.7900000000002</v>
      </c>
      <c r="Q213" s="60">
        <v>0</v>
      </c>
      <c r="R213" s="59">
        <f t="shared" si="56"/>
        <v>4933.75</v>
      </c>
      <c r="S213" s="59">
        <f t="shared" si="57"/>
        <v>1390.21</v>
      </c>
      <c r="T213" s="59">
        <f t="shared" si="58"/>
        <v>3543.54</v>
      </c>
      <c r="U213" s="61">
        <f t="shared" si="59"/>
        <v>21709.79</v>
      </c>
      <c r="V213" s="62">
        <v>112</v>
      </c>
    </row>
    <row r="214" spans="1:22" s="21" customFormat="1" ht="15" customHeight="1" x14ac:dyDescent="0.35">
      <c r="A214" s="54">
        <v>17</v>
      </c>
      <c r="B214" s="250" t="s">
        <v>237</v>
      </c>
      <c r="C214" s="54" t="s">
        <v>38</v>
      </c>
      <c r="D214" s="54" t="s">
        <v>220</v>
      </c>
      <c r="E214" s="216" t="s">
        <v>221</v>
      </c>
      <c r="F214" s="125" t="s">
        <v>36</v>
      </c>
      <c r="G214" s="45">
        <v>45231</v>
      </c>
      <c r="H214" s="45">
        <v>45413</v>
      </c>
      <c r="I214" s="106">
        <v>23100</v>
      </c>
      <c r="J214" s="58">
        <v>0</v>
      </c>
      <c r="K214" s="105">
        <v>25</v>
      </c>
      <c r="L214" s="59">
        <v>662.97</v>
      </c>
      <c r="M214" s="71">
        <f t="shared" si="60"/>
        <v>1640.1</v>
      </c>
      <c r="N214" s="106">
        <f t="shared" si="61"/>
        <v>265.64999999999998</v>
      </c>
      <c r="O214" s="59">
        <f t="shared" si="62"/>
        <v>702.24</v>
      </c>
      <c r="P214" s="117">
        <f t="shared" si="63"/>
        <v>1637.7900000000002</v>
      </c>
      <c r="Q214" s="60">
        <v>0</v>
      </c>
      <c r="R214" s="59">
        <f t="shared" si="56"/>
        <v>4933.75</v>
      </c>
      <c r="S214" s="59">
        <f t="shared" si="57"/>
        <v>1390.21</v>
      </c>
      <c r="T214" s="59">
        <f t="shared" si="58"/>
        <v>3543.54</v>
      </c>
      <c r="U214" s="61">
        <f t="shared" si="59"/>
        <v>21709.79</v>
      </c>
      <c r="V214" s="62">
        <v>112</v>
      </c>
    </row>
    <row r="215" spans="1:22" s="21" customFormat="1" ht="15" customHeight="1" x14ac:dyDescent="0.35">
      <c r="A215" s="54">
        <v>18</v>
      </c>
      <c r="B215" s="250" t="s">
        <v>238</v>
      </c>
      <c r="C215" s="54" t="s">
        <v>38</v>
      </c>
      <c r="D215" s="54" t="s">
        <v>220</v>
      </c>
      <c r="E215" s="216" t="s">
        <v>221</v>
      </c>
      <c r="F215" s="125" t="s">
        <v>36</v>
      </c>
      <c r="G215" s="45">
        <v>45231</v>
      </c>
      <c r="H215" s="45">
        <v>45413</v>
      </c>
      <c r="I215" s="106">
        <v>23100</v>
      </c>
      <c r="J215" s="58">
        <v>0</v>
      </c>
      <c r="K215" s="105">
        <v>25</v>
      </c>
      <c r="L215" s="59">
        <v>662.97</v>
      </c>
      <c r="M215" s="71">
        <f t="shared" si="60"/>
        <v>1640.1</v>
      </c>
      <c r="N215" s="106">
        <f t="shared" si="61"/>
        <v>265.64999999999998</v>
      </c>
      <c r="O215" s="59">
        <f t="shared" si="62"/>
        <v>702.24</v>
      </c>
      <c r="P215" s="117">
        <f t="shared" si="63"/>
        <v>1637.7900000000002</v>
      </c>
      <c r="Q215" s="60">
        <v>0</v>
      </c>
      <c r="R215" s="59">
        <f t="shared" si="56"/>
        <v>4933.75</v>
      </c>
      <c r="S215" s="59">
        <f t="shared" si="57"/>
        <v>1390.21</v>
      </c>
      <c r="T215" s="59">
        <f t="shared" si="58"/>
        <v>3543.54</v>
      </c>
      <c r="U215" s="61">
        <f t="shared" si="59"/>
        <v>21709.79</v>
      </c>
      <c r="V215" s="62">
        <v>112</v>
      </c>
    </row>
    <row r="216" spans="1:22" s="21" customFormat="1" ht="15" customHeight="1" x14ac:dyDescent="0.35">
      <c r="A216" s="54">
        <v>19</v>
      </c>
      <c r="B216" s="250" t="s">
        <v>239</v>
      </c>
      <c r="C216" s="54" t="s">
        <v>38</v>
      </c>
      <c r="D216" s="54" t="s">
        <v>220</v>
      </c>
      <c r="E216" s="216" t="s">
        <v>221</v>
      </c>
      <c r="F216" s="125" t="s">
        <v>36</v>
      </c>
      <c r="G216" s="45">
        <v>45231</v>
      </c>
      <c r="H216" s="45">
        <v>45413</v>
      </c>
      <c r="I216" s="106">
        <v>23100</v>
      </c>
      <c r="J216" s="58">
        <v>0</v>
      </c>
      <c r="K216" s="105">
        <v>25</v>
      </c>
      <c r="L216" s="59">
        <v>662.97</v>
      </c>
      <c r="M216" s="71">
        <f t="shared" si="60"/>
        <v>1640.1</v>
      </c>
      <c r="N216" s="106">
        <f t="shared" si="61"/>
        <v>265.64999999999998</v>
      </c>
      <c r="O216" s="59">
        <f t="shared" si="62"/>
        <v>702.24</v>
      </c>
      <c r="P216" s="117">
        <f t="shared" si="63"/>
        <v>1637.7900000000002</v>
      </c>
      <c r="Q216" s="60">
        <v>0</v>
      </c>
      <c r="R216" s="59">
        <f t="shared" si="56"/>
        <v>4933.75</v>
      </c>
      <c r="S216" s="59">
        <f t="shared" si="57"/>
        <v>1390.21</v>
      </c>
      <c r="T216" s="59">
        <f t="shared" si="58"/>
        <v>3543.54</v>
      </c>
      <c r="U216" s="61">
        <f t="shared" si="59"/>
        <v>21709.79</v>
      </c>
      <c r="V216" s="62">
        <v>112</v>
      </c>
    </row>
    <row r="217" spans="1:22" s="21" customFormat="1" ht="15" customHeight="1" x14ac:dyDescent="0.35">
      <c r="A217" s="54">
        <v>20</v>
      </c>
      <c r="B217" s="250" t="s">
        <v>240</v>
      </c>
      <c r="C217" s="54" t="s">
        <v>34</v>
      </c>
      <c r="D217" s="54" t="s">
        <v>220</v>
      </c>
      <c r="E217" s="216" t="s">
        <v>221</v>
      </c>
      <c r="F217" s="125" t="s">
        <v>36</v>
      </c>
      <c r="G217" s="45">
        <v>45200</v>
      </c>
      <c r="H217" s="45">
        <v>45383</v>
      </c>
      <c r="I217" s="106">
        <v>23100</v>
      </c>
      <c r="J217" s="58">
        <v>0</v>
      </c>
      <c r="K217" s="105">
        <v>25</v>
      </c>
      <c r="L217" s="59">
        <v>662.97</v>
      </c>
      <c r="M217" s="71">
        <f t="shared" si="60"/>
        <v>1640.1</v>
      </c>
      <c r="N217" s="106">
        <f t="shared" si="61"/>
        <v>265.64999999999998</v>
      </c>
      <c r="O217" s="59">
        <f t="shared" si="62"/>
        <v>702.24</v>
      </c>
      <c r="P217" s="117">
        <f t="shared" si="63"/>
        <v>1637.7900000000002</v>
      </c>
      <c r="Q217" s="60">
        <v>0</v>
      </c>
      <c r="R217" s="59">
        <f>SUM(K217:P217)</f>
        <v>4933.75</v>
      </c>
      <c r="S217" s="59">
        <f>+J217+K217+L217+O217+Q217</f>
        <v>1390.21</v>
      </c>
      <c r="T217" s="59">
        <f>+M217+N217+P217</f>
        <v>3543.54</v>
      </c>
      <c r="U217" s="61">
        <f>+I217-S217</f>
        <v>21709.79</v>
      </c>
      <c r="V217" s="62">
        <v>112</v>
      </c>
    </row>
    <row r="218" spans="1:22" s="21" customFormat="1" ht="15" customHeight="1" x14ac:dyDescent="0.35">
      <c r="A218" s="54">
        <v>21</v>
      </c>
      <c r="B218" s="250" t="s">
        <v>241</v>
      </c>
      <c r="C218" s="54" t="s">
        <v>38</v>
      </c>
      <c r="D218" s="54" t="s">
        <v>220</v>
      </c>
      <c r="E218" s="216" t="s">
        <v>221</v>
      </c>
      <c r="F218" s="125" t="s">
        <v>36</v>
      </c>
      <c r="G218" s="45">
        <v>45078</v>
      </c>
      <c r="H218" s="45">
        <v>45261</v>
      </c>
      <c r="I218" s="106">
        <v>23100</v>
      </c>
      <c r="J218" s="58">
        <v>0</v>
      </c>
      <c r="K218" s="105">
        <v>25</v>
      </c>
      <c r="L218" s="59">
        <v>662.97</v>
      </c>
      <c r="M218" s="71">
        <f t="shared" si="60"/>
        <v>1640.1</v>
      </c>
      <c r="N218" s="106">
        <f t="shared" si="61"/>
        <v>265.64999999999998</v>
      </c>
      <c r="O218" s="59">
        <f t="shared" si="62"/>
        <v>702.24</v>
      </c>
      <c r="P218" s="117">
        <f t="shared" si="63"/>
        <v>1637.7900000000002</v>
      </c>
      <c r="Q218" s="60">
        <v>0</v>
      </c>
      <c r="R218" s="59">
        <f t="shared" si="56"/>
        <v>4933.75</v>
      </c>
      <c r="S218" s="59">
        <f t="shared" si="57"/>
        <v>1390.21</v>
      </c>
      <c r="T218" s="59">
        <f t="shared" si="58"/>
        <v>3543.54</v>
      </c>
      <c r="U218" s="61">
        <f t="shared" si="59"/>
        <v>21709.79</v>
      </c>
      <c r="V218" s="62">
        <v>112</v>
      </c>
    </row>
    <row r="219" spans="1:22" s="21" customFormat="1" ht="15" customHeight="1" x14ac:dyDescent="0.35">
      <c r="A219" s="54">
        <v>22</v>
      </c>
      <c r="B219" s="250" t="s">
        <v>242</v>
      </c>
      <c r="C219" s="54" t="s">
        <v>38</v>
      </c>
      <c r="D219" s="54" t="s">
        <v>220</v>
      </c>
      <c r="E219" s="216" t="s">
        <v>221</v>
      </c>
      <c r="F219" s="125" t="s">
        <v>36</v>
      </c>
      <c r="G219" s="45">
        <v>45170</v>
      </c>
      <c r="H219" s="45">
        <v>45352</v>
      </c>
      <c r="I219" s="106">
        <v>23100</v>
      </c>
      <c r="J219" s="58">
        <v>0</v>
      </c>
      <c r="K219" s="105">
        <v>25</v>
      </c>
      <c r="L219" s="59">
        <v>662.97</v>
      </c>
      <c r="M219" s="71">
        <f t="shared" si="60"/>
        <v>1640.1</v>
      </c>
      <c r="N219" s="106">
        <f t="shared" si="61"/>
        <v>265.64999999999998</v>
      </c>
      <c r="O219" s="59">
        <f t="shared" si="62"/>
        <v>702.24</v>
      </c>
      <c r="P219" s="117">
        <f t="shared" si="63"/>
        <v>1637.7900000000002</v>
      </c>
      <c r="Q219" s="60">
        <v>0</v>
      </c>
      <c r="R219" s="59">
        <f t="shared" si="56"/>
        <v>4933.75</v>
      </c>
      <c r="S219" s="59">
        <f t="shared" si="57"/>
        <v>1390.21</v>
      </c>
      <c r="T219" s="59">
        <f t="shared" si="58"/>
        <v>3543.54</v>
      </c>
      <c r="U219" s="61">
        <f t="shared" si="59"/>
        <v>21709.79</v>
      </c>
      <c r="V219" s="62">
        <v>112</v>
      </c>
    </row>
    <row r="220" spans="1:22" s="21" customFormat="1" ht="15" customHeight="1" x14ac:dyDescent="0.35">
      <c r="A220" s="54">
        <v>23</v>
      </c>
      <c r="B220" s="250" t="s">
        <v>243</v>
      </c>
      <c r="C220" s="54" t="s">
        <v>38</v>
      </c>
      <c r="D220" s="54" t="s">
        <v>220</v>
      </c>
      <c r="E220" s="216" t="s">
        <v>221</v>
      </c>
      <c r="F220" s="125" t="s">
        <v>36</v>
      </c>
      <c r="G220" s="45">
        <v>45078</v>
      </c>
      <c r="H220" s="45">
        <v>45261</v>
      </c>
      <c r="I220" s="106">
        <v>23100</v>
      </c>
      <c r="J220" s="58">
        <v>0</v>
      </c>
      <c r="K220" s="105">
        <v>25</v>
      </c>
      <c r="L220" s="59">
        <v>662.97</v>
      </c>
      <c r="M220" s="71">
        <f t="shared" si="60"/>
        <v>1640.1</v>
      </c>
      <c r="N220" s="106">
        <f t="shared" si="61"/>
        <v>265.64999999999998</v>
      </c>
      <c r="O220" s="59">
        <f t="shared" si="62"/>
        <v>702.24</v>
      </c>
      <c r="P220" s="117">
        <f t="shared" si="63"/>
        <v>1637.7900000000002</v>
      </c>
      <c r="Q220" s="60">
        <v>0</v>
      </c>
      <c r="R220" s="59">
        <f t="shared" si="56"/>
        <v>4933.75</v>
      </c>
      <c r="S220" s="59">
        <f t="shared" si="57"/>
        <v>1390.21</v>
      </c>
      <c r="T220" s="59">
        <f t="shared" si="58"/>
        <v>3543.54</v>
      </c>
      <c r="U220" s="61">
        <f t="shared" si="59"/>
        <v>21709.79</v>
      </c>
      <c r="V220" s="62">
        <v>112</v>
      </c>
    </row>
    <row r="221" spans="1:22" s="21" customFormat="1" ht="15" customHeight="1" x14ac:dyDescent="0.35">
      <c r="A221" s="54">
        <v>24</v>
      </c>
      <c r="B221" s="250" t="s">
        <v>244</v>
      </c>
      <c r="C221" s="54" t="s">
        <v>38</v>
      </c>
      <c r="D221" s="54" t="s">
        <v>220</v>
      </c>
      <c r="E221" s="216" t="s">
        <v>221</v>
      </c>
      <c r="F221" s="125" t="s">
        <v>36</v>
      </c>
      <c r="G221" s="45">
        <v>45139</v>
      </c>
      <c r="H221" s="45">
        <v>45323</v>
      </c>
      <c r="I221" s="106">
        <v>23100</v>
      </c>
      <c r="J221" s="58">
        <v>0</v>
      </c>
      <c r="K221" s="105">
        <v>25</v>
      </c>
      <c r="L221" s="59">
        <v>662.97</v>
      </c>
      <c r="M221" s="71">
        <f t="shared" si="60"/>
        <v>1640.1</v>
      </c>
      <c r="N221" s="106">
        <f t="shared" si="61"/>
        <v>265.64999999999998</v>
      </c>
      <c r="O221" s="59">
        <f t="shared" si="62"/>
        <v>702.24</v>
      </c>
      <c r="P221" s="117">
        <f t="shared" si="63"/>
        <v>1637.7900000000002</v>
      </c>
      <c r="Q221" s="60">
        <v>0</v>
      </c>
      <c r="R221" s="59">
        <f t="shared" si="56"/>
        <v>4933.75</v>
      </c>
      <c r="S221" s="59">
        <f t="shared" si="57"/>
        <v>1390.21</v>
      </c>
      <c r="T221" s="59">
        <f t="shared" si="58"/>
        <v>3543.54</v>
      </c>
      <c r="U221" s="61">
        <f t="shared" si="59"/>
        <v>21709.79</v>
      </c>
      <c r="V221" s="62">
        <v>112</v>
      </c>
    </row>
    <row r="222" spans="1:22" s="21" customFormat="1" ht="15" customHeight="1" x14ac:dyDescent="0.35">
      <c r="A222" s="54">
        <v>25</v>
      </c>
      <c r="B222" s="250" t="s">
        <v>245</v>
      </c>
      <c r="C222" s="54" t="s">
        <v>38</v>
      </c>
      <c r="D222" s="54" t="s">
        <v>220</v>
      </c>
      <c r="E222" s="216" t="s">
        <v>221</v>
      </c>
      <c r="F222" s="125" t="s">
        <v>36</v>
      </c>
      <c r="G222" s="45">
        <v>45139</v>
      </c>
      <c r="H222" s="45">
        <v>45323</v>
      </c>
      <c r="I222" s="106">
        <v>23100</v>
      </c>
      <c r="J222" s="58">
        <v>0</v>
      </c>
      <c r="K222" s="105">
        <v>25</v>
      </c>
      <c r="L222" s="59">
        <v>662.97</v>
      </c>
      <c r="M222" s="71">
        <f t="shared" si="60"/>
        <v>1640.1</v>
      </c>
      <c r="N222" s="106">
        <f t="shared" si="61"/>
        <v>265.64999999999998</v>
      </c>
      <c r="O222" s="59">
        <f t="shared" si="62"/>
        <v>702.24</v>
      </c>
      <c r="P222" s="117">
        <f t="shared" si="63"/>
        <v>1637.7900000000002</v>
      </c>
      <c r="Q222" s="60">
        <v>0</v>
      </c>
      <c r="R222" s="59">
        <f t="shared" si="56"/>
        <v>4933.75</v>
      </c>
      <c r="S222" s="59">
        <f t="shared" si="57"/>
        <v>1390.21</v>
      </c>
      <c r="T222" s="59">
        <f t="shared" si="58"/>
        <v>3543.54</v>
      </c>
      <c r="U222" s="61">
        <f t="shared" si="59"/>
        <v>21709.79</v>
      </c>
      <c r="V222" s="62">
        <v>112</v>
      </c>
    </row>
    <row r="223" spans="1:22" s="21" customFormat="1" ht="15" customHeight="1" x14ac:dyDescent="0.35">
      <c r="A223" s="54">
        <v>26</v>
      </c>
      <c r="B223" s="250" t="s">
        <v>246</v>
      </c>
      <c r="C223" s="54" t="s">
        <v>38</v>
      </c>
      <c r="D223" s="54" t="s">
        <v>220</v>
      </c>
      <c r="E223" s="216" t="s">
        <v>221</v>
      </c>
      <c r="F223" s="125" t="s">
        <v>36</v>
      </c>
      <c r="G223" s="45">
        <v>45139</v>
      </c>
      <c r="H223" s="45">
        <v>45323</v>
      </c>
      <c r="I223" s="106">
        <v>23100</v>
      </c>
      <c r="J223" s="58">
        <v>0</v>
      </c>
      <c r="K223" s="105">
        <v>25</v>
      </c>
      <c r="L223" s="59">
        <v>662.97</v>
      </c>
      <c r="M223" s="71">
        <f t="shared" si="60"/>
        <v>1640.1</v>
      </c>
      <c r="N223" s="106">
        <f t="shared" si="61"/>
        <v>265.64999999999998</v>
      </c>
      <c r="O223" s="59">
        <f t="shared" si="62"/>
        <v>702.24</v>
      </c>
      <c r="P223" s="117">
        <f t="shared" si="63"/>
        <v>1637.7900000000002</v>
      </c>
      <c r="Q223" s="60">
        <v>0</v>
      </c>
      <c r="R223" s="59">
        <f t="shared" si="56"/>
        <v>4933.75</v>
      </c>
      <c r="S223" s="59">
        <f t="shared" si="57"/>
        <v>1390.21</v>
      </c>
      <c r="T223" s="59">
        <f t="shared" si="58"/>
        <v>3543.54</v>
      </c>
      <c r="U223" s="61">
        <f t="shared" si="59"/>
        <v>21709.79</v>
      </c>
      <c r="V223" s="62">
        <v>112</v>
      </c>
    </row>
    <row r="224" spans="1:22" s="21" customFormat="1" ht="15" customHeight="1" x14ac:dyDescent="0.35">
      <c r="A224" s="54">
        <v>27</v>
      </c>
      <c r="B224" s="250" t="s">
        <v>247</v>
      </c>
      <c r="C224" s="54" t="s">
        <v>38</v>
      </c>
      <c r="D224" s="54" t="s">
        <v>220</v>
      </c>
      <c r="E224" s="216" t="s">
        <v>221</v>
      </c>
      <c r="F224" s="125" t="s">
        <v>36</v>
      </c>
      <c r="G224" s="45">
        <v>45139</v>
      </c>
      <c r="H224" s="45">
        <v>45323</v>
      </c>
      <c r="I224" s="106">
        <v>23100</v>
      </c>
      <c r="J224" s="58">
        <v>0</v>
      </c>
      <c r="K224" s="105">
        <v>25</v>
      </c>
      <c r="L224" s="59">
        <v>662.97</v>
      </c>
      <c r="M224" s="71">
        <f t="shared" si="60"/>
        <v>1640.1</v>
      </c>
      <c r="N224" s="106">
        <f t="shared" si="61"/>
        <v>265.64999999999998</v>
      </c>
      <c r="O224" s="59">
        <f t="shared" si="62"/>
        <v>702.24</v>
      </c>
      <c r="P224" s="117">
        <f t="shared" si="63"/>
        <v>1637.7900000000002</v>
      </c>
      <c r="Q224" s="60">
        <v>0</v>
      </c>
      <c r="R224" s="59">
        <f t="shared" si="56"/>
        <v>4933.75</v>
      </c>
      <c r="S224" s="59">
        <f t="shared" si="57"/>
        <v>1390.21</v>
      </c>
      <c r="T224" s="59">
        <f t="shared" si="58"/>
        <v>3543.54</v>
      </c>
      <c r="U224" s="61">
        <f t="shared" si="59"/>
        <v>21709.79</v>
      </c>
      <c r="V224" s="62">
        <v>112</v>
      </c>
    </row>
    <row r="225" spans="1:22" s="21" customFormat="1" ht="15" customHeight="1" x14ac:dyDescent="0.35">
      <c r="A225" s="54">
        <v>28</v>
      </c>
      <c r="B225" s="250" t="s">
        <v>248</v>
      </c>
      <c r="C225" s="54" t="s">
        <v>38</v>
      </c>
      <c r="D225" s="54" t="s">
        <v>220</v>
      </c>
      <c r="E225" s="216" t="s">
        <v>221</v>
      </c>
      <c r="F225" s="125" t="s">
        <v>36</v>
      </c>
      <c r="G225" s="45">
        <v>45139</v>
      </c>
      <c r="H225" s="45">
        <v>45323</v>
      </c>
      <c r="I225" s="106">
        <v>23100</v>
      </c>
      <c r="J225" s="58">
        <v>0</v>
      </c>
      <c r="K225" s="105">
        <v>25</v>
      </c>
      <c r="L225" s="59">
        <v>662.97</v>
      </c>
      <c r="M225" s="71">
        <f t="shared" si="60"/>
        <v>1640.1</v>
      </c>
      <c r="N225" s="106">
        <f t="shared" si="61"/>
        <v>265.64999999999998</v>
      </c>
      <c r="O225" s="59">
        <f t="shared" si="62"/>
        <v>702.24</v>
      </c>
      <c r="P225" s="117">
        <f t="shared" si="63"/>
        <v>1637.7900000000002</v>
      </c>
      <c r="Q225" s="60">
        <v>0</v>
      </c>
      <c r="R225" s="59">
        <f t="shared" si="56"/>
        <v>4933.75</v>
      </c>
      <c r="S225" s="59">
        <f t="shared" si="57"/>
        <v>1390.21</v>
      </c>
      <c r="T225" s="59">
        <f t="shared" si="58"/>
        <v>3543.54</v>
      </c>
      <c r="U225" s="61">
        <f t="shared" si="59"/>
        <v>21709.79</v>
      </c>
      <c r="V225" s="62">
        <v>112</v>
      </c>
    </row>
    <row r="226" spans="1:22" s="21" customFormat="1" ht="15" customHeight="1" x14ac:dyDescent="0.35">
      <c r="A226" s="54">
        <v>29</v>
      </c>
      <c r="B226" s="250" t="s">
        <v>249</v>
      </c>
      <c r="C226" s="54" t="s">
        <v>38</v>
      </c>
      <c r="D226" s="54" t="s">
        <v>220</v>
      </c>
      <c r="E226" s="216" t="s">
        <v>221</v>
      </c>
      <c r="F226" s="125" t="s">
        <v>36</v>
      </c>
      <c r="G226" s="45">
        <v>45139</v>
      </c>
      <c r="H226" s="45">
        <v>45323</v>
      </c>
      <c r="I226" s="106">
        <v>23100</v>
      </c>
      <c r="J226" s="58">
        <v>0</v>
      </c>
      <c r="K226" s="105">
        <v>25</v>
      </c>
      <c r="L226" s="59">
        <v>662.97</v>
      </c>
      <c r="M226" s="71">
        <f t="shared" si="60"/>
        <v>1640.1</v>
      </c>
      <c r="N226" s="106">
        <f t="shared" si="61"/>
        <v>265.64999999999998</v>
      </c>
      <c r="O226" s="59">
        <f t="shared" si="62"/>
        <v>702.24</v>
      </c>
      <c r="P226" s="117">
        <f t="shared" si="63"/>
        <v>1637.7900000000002</v>
      </c>
      <c r="Q226" s="60">
        <v>0</v>
      </c>
      <c r="R226" s="59">
        <f t="shared" si="56"/>
        <v>4933.75</v>
      </c>
      <c r="S226" s="59">
        <f t="shared" si="57"/>
        <v>1390.21</v>
      </c>
      <c r="T226" s="59">
        <f t="shared" si="58"/>
        <v>3543.54</v>
      </c>
      <c r="U226" s="61">
        <f t="shared" si="59"/>
        <v>21709.79</v>
      </c>
      <c r="V226" s="62">
        <v>112</v>
      </c>
    </row>
    <row r="227" spans="1:22" s="21" customFormat="1" ht="15" customHeight="1" x14ac:dyDescent="0.35">
      <c r="A227" s="54">
        <v>30</v>
      </c>
      <c r="B227" s="250" t="s">
        <v>250</v>
      </c>
      <c r="C227" s="54" t="s">
        <v>38</v>
      </c>
      <c r="D227" s="54" t="s">
        <v>220</v>
      </c>
      <c r="E227" s="216" t="s">
        <v>221</v>
      </c>
      <c r="F227" s="125" t="s">
        <v>36</v>
      </c>
      <c r="G227" s="45">
        <v>45078</v>
      </c>
      <c r="H227" s="45">
        <v>45261</v>
      </c>
      <c r="I227" s="106">
        <v>23100</v>
      </c>
      <c r="J227" s="58">
        <v>0</v>
      </c>
      <c r="K227" s="105">
        <v>25</v>
      </c>
      <c r="L227" s="59">
        <v>662.97</v>
      </c>
      <c r="M227" s="71">
        <f t="shared" si="60"/>
        <v>1640.1</v>
      </c>
      <c r="N227" s="106">
        <f t="shared" si="61"/>
        <v>265.64999999999998</v>
      </c>
      <c r="O227" s="59">
        <f t="shared" si="62"/>
        <v>702.24</v>
      </c>
      <c r="P227" s="117">
        <f t="shared" si="63"/>
        <v>1637.7900000000002</v>
      </c>
      <c r="Q227" s="60">
        <v>0</v>
      </c>
      <c r="R227" s="59">
        <f t="shared" si="56"/>
        <v>4933.75</v>
      </c>
      <c r="S227" s="59">
        <f t="shared" si="57"/>
        <v>1390.21</v>
      </c>
      <c r="T227" s="59">
        <f t="shared" si="58"/>
        <v>3543.54</v>
      </c>
      <c r="U227" s="61">
        <f t="shared" si="59"/>
        <v>21709.79</v>
      </c>
      <c r="V227" s="62">
        <v>112</v>
      </c>
    </row>
    <row r="228" spans="1:22" s="21" customFormat="1" ht="15" customHeight="1" x14ac:dyDescent="0.35">
      <c r="A228" s="54">
        <v>31</v>
      </c>
      <c r="B228" s="250" t="s">
        <v>251</v>
      </c>
      <c r="C228" s="54" t="s">
        <v>38</v>
      </c>
      <c r="D228" s="54" t="s">
        <v>220</v>
      </c>
      <c r="E228" s="216" t="s">
        <v>221</v>
      </c>
      <c r="F228" s="125" t="s">
        <v>36</v>
      </c>
      <c r="G228" s="45">
        <v>45078</v>
      </c>
      <c r="H228" s="45">
        <v>45261</v>
      </c>
      <c r="I228" s="106">
        <v>23100</v>
      </c>
      <c r="J228" s="58">
        <v>0</v>
      </c>
      <c r="K228" s="105">
        <v>25</v>
      </c>
      <c r="L228" s="59">
        <v>662.97</v>
      </c>
      <c r="M228" s="71">
        <f t="shared" si="60"/>
        <v>1640.1</v>
      </c>
      <c r="N228" s="106">
        <f t="shared" si="61"/>
        <v>265.64999999999998</v>
      </c>
      <c r="O228" s="59">
        <f t="shared" si="62"/>
        <v>702.24</v>
      </c>
      <c r="P228" s="117">
        <f>+I227*7.09%</f>
        <v>1637.7900000000002</v>
      </c>
      <c r="Q228" s="60">
        <v>0</v>
      </c>
      <c r="R228" s="59">
        <f t="shared" si="56"/>
        <v>4933.75</v>
      </c>
      <c r="S228" s="59">
        <f t="shared" si="57"/>
        <v>1390.21</v>
      </c>
      <c r="T228" s="59">
        <f t="shared" si="58"/>
        <v>3543.54</v>
      </c>
      <c r="U228" s="61">
        <f t="shared" si="59"/>
        <v>21709.79</v>
      </c>
      <c r="V228" s="62">
        <v>112</v>
      </c>
    </row>
    <row r="229" spans="1:22" s="21" customFormat="1" ht="15" customHeight="1" x14ac:dyDescent="0.35">
      <c r="A229" s="54">
        <v>32</v>
      </c>
      <c r="B229" s="250" t="s">
        <v>252</v>
      </c>
      <c r="C229" s="54" t="s">
        <v>38</v>
      </c>
      <c r="D229" s="54" t="s">
        <v>220</v>
      </c>
      <c r="E229" s="216" t="s">
        <v>221</v>
      </c>
      <c r="F229" s="125" t="s">
        <v>36</v>
      </c>
      <c r="G229" s="45">
        <v>45200</v>
      </c>
      <c r="H229" s="45">
        <v>45383</v>
      </c>
      <c r="I229" s="106">
        <v>23100</v>
      </c>
      <c r="J229" s="58">
        <v>0</v>
      </c>
      <c r="K229" s="105">
        <v>25</v>
      </c>
      <c r="L229" s="59">
        <v>662.97</v>
      </c>
      <c r="M229" s="71">
        <f t="shared" si="60"/>
        <v>1640.1</v>
      </c>
      <c r="N229" s="106">
        <f t="shared" si="61"/>
        <v>265.64999999999998</v>
      </c>
      <c r="O229" s="59">
        <f t="shared" si="62"/>
        <v>702.24</v>
      </c>
      <c r="P229" s="117">
        <f t="shared" si="63"/>
        <v>1637.7900000000002</v>
      </c>
      <c r="Q229" s="60">
        <v>0</v>
      </c>
      <c r="R229" s="59">
        <f>SUM(K229:P229)</f>
        <v>4933.75</v>
      </c>
      <c r="S229" s="59">
        <f>+J229+K229+L229+O229+Q229</f>
        <v>1390.21</v>
      </c>
      <c r="T229" s="59">
        <f>+M229+N229+P229</f>
        <v>3543.54</v>
      </c>
      <c r="U229" s="61">
        <f>+I229-S229</f>
        <v>21709.79</v>
      </c>
      <c r="V229" s="62">
        <v>112</v>
      </c>
    </row>
    <row r="230" spans="1:22" s="21" customFormat="1" ht="15" customHeight="1" x14ac:dyDescent="0.35">
      <c r="A230" s="54">
        <v>33</v>
      </c>
      <c r="B230" s="250" t="s">
        <v>253</v>
      </c>
      <c r="C230" s="54" t="s">
        <v>38</v>
      </c>
      <c r="D230" s="54" t="s">
        <v>220</v>
      </c>
      <c r="E230" s="216" t="s">
        <v>221</v>
      </c>
      <c r="F230" s="125" t="s">
        <v>36</v>
      </c>
      <c r="G230" s="45">
        <v>45200</v>
      </c>
      <c r="H230" s="45">
        <v>45383</v>
      </c>
      <c r="I230" s="106">
        <v>23100</v>
      </c>
      <c r="J230" s="58">
        <v>0</v>
      </c>
      <c r="K230" s="105">
        <v>25</v>
      </c>
      <c r="L230" s="59">
        <v>662.97</v>
      </c>
      <c r="M230" s="71">
        <f t="shared" si="60"/>
        <v>1640.1</v>
      </c>
      <c r="N230" s="106">
        <f t="shared" si="61"/>
        <v>265.64999999999998</v>
      </c>
      <c r="O230" s="59">
        <f t="shared" si="62"/>
        <v>702.24</v>
      </c>
      <c r="P230" s="117">
        <f t="shared" si="63"/>
        <v>1637.7900000000002</v>
      </c>
      <c r="Q230" s="60">
        <v>0</v>
      </c>
      <c r="R230" s="59">
        <f>SUM(K230:P230)</f>
        <v>4933.75</v>
      </c>
      <c r="S230" s="59">
        <f>+J230+K230+L230+O230+Q230</f>
        <v>1390.21</v>
      </c>
      <c r="T230" s="59">
        <f>+M230+N230+P230</f>
        <v>3543.54</v>
      </c>
      <c r="U230" s="61">
        <f>+I230-S230</f>
        <v>21709.79</v>
      </c>
      <c r="V230" s="62">
        <v>112</v>
      </c>
    </row>
    <row r="231" spans="1:22" s="21" customFormat="1" ht="15" customHeight="1" x14ac:dyDescent="0.35">
      <c r="A231" s="54">
        <v>34</v>
      </c>
      <c r="B231" s="250" t="s">
        <v>254</v>
      </c>
      <c r="C231" s="54" t="s">
        <v>38</v>
      </c>
      <c r="D231" s="54" t="s">
        <v>220</v>
      </c>
      <c r="E231" s="216" t="s">
        <v>221</v>
      </c>
      <c r="F231" s="125" t="s">
        <v>36</v>
      </c>
      <c r="G231" s="45">
        <v>45200</v>
      </c>
      <c r="H231" s="45">
        <v>45383</v>
      </c>
      <c r="I231" s="106">
        <v>23100</v>
      </c>
      <c r="J231" s="58">
        <v>0</v>
      </c>
      <c r="K231" s="105">
        <v>25</v>
      </c>
      <c r="L231" s="59">
        <v>662.97</v>
      </c>
      <c r="M231" s="71">
        <f t="shared" si="60"/>
        <v>1640.1</v>
      </c>
      <c r="N231" s="106">
        <f t="shared" si="61"/>
        <v>265.64999999999998</v>
      </c>
      <c r="O231" s="59">
        <f t="shared" si="62"/>
        <v>702.24</v>
      </c>
      <c r="P231" s="117">
        <f t="shared" si="63"/>
        <v>1637.7900000000002</v>
      </c>
      <c r="Q231" s="60">
        <v>0</v>
      </c>
      <c r="R231" s="59">
        <f>SUM(K231:P231)</f>
        <v>4933.75</v>
      </c>
      <c r="S231" s="59">
        <f>+J231+K231+L231+O231+Q231</f>
        <v>1390.21</v>
      </c>
      <c r="T231" s="59">
        <f>+M231+N231+P231</f>
        <v>3543.54</v>
      </c>
      <c r="U231" s="61">
        <f>+I231-S231</f>
        <v>21709.79</v>
      </c>
      <c r="V231" s="62">
        <v>112</v>
      </c>
    </row>
    <row r="232" spans="1:22" s="21" customFormat="1" ht="15" customHeight="1" x14ac:dyDescent="0.35">
      <c r="A232" s="54">
        <v>35</v>
      </c>
      <c r="B232" s="307" t="s">
        <v>255</v>
      </c>
      <c r="C232" s="54" t="s">
        <v>38</v>
      </c>
      <c r="D232" s="54" t="s">
        <v>220</v>
      </c>
      <c r="E232" s="216" t="s">
        <v>221</v>
      </c>
      <c r="F232" s="125" t="s">
        <v>36</v>
      </c>
      <c r="G232" s="45">
        <v>45231</v>
      </c>
      <c r="H232" s="45">
        <v>45413</v>
      </c>
      <c r="I232" s="106">
        <v>23100</v>
      </c>
      <c r="J232" s="58">
        <v>0</v>
      </c>
      <c r="K232" s="105">
        <v>25</v>
      </c>
      <c r="L232" s="59">
        <v>662.97</v>
      </c>
      <c r="M232" s="71">
        <f t="shared" si="60"/>
        <v>1640.1</v>
      </c>
      <c r="N232" s="106">
        <f t="shared" si="61"/>
        <v>265.64999999999998</v>
      </c>
      <c r="O232" s="59">
        <f t="shared" si="62"/>
        <v>702.24</v>
      </c>
      <c r="P232" s="117">
        <f t="shared" si="63"/>
        <v>1637.7900000000002</v>
      </c>
      <c r="Q232" s="60">
        <v>0</v>
      </c>
      <c r="R232" s="59">
        <f>SUM(K232:P232)</f>
        <v>4933.75</v>
      </c>
      <c r="S232" s="59">
        <f>+J232+K232+L232+O232+Q232</f>
        <v>1390.21</v>
      </c>
      <c r="T232" s="59">
        <f>+M232+N232+P232</f>
        <v>3543.54</v>
      </c>
      <c r="U232" s="61">
        <f>+I232-S232</f>
        <v>21709.79</v>
      </c>
      <c r="V232" s="62">
        <v>112</v>
      </c>
    </row>
    <row r="233" spans="1:22" s="21" customFormat="1" ht="15" customHeight="1" x14ac:dyDescent="0.35">
      <c r="A233" s="54">
        <v>36</v>
      </c>
      <c r="B233" s="250" t="s">
        <v>256</v>
      </c>
      <c r="C233" s="54" t="s">
        <v>38</v>
      </c>
      <c r="D233" s="54" t="s">
        <v>220</v>
      </c>
      <c r="E233" s="216" t="s">
        <v>221</v>
      </c>
      <c r="F233" s="125" t="s">
        <v>36</v>
      </c>
      <c r="G233" s="45">
        <v>45170</v>
      </c>
      <c r="H233" s="45">
        <v>45352</v>
      </c>
      <c r="I233" s="106">
        <v>23100</v>
      </c>
      <c r="J233" s="58">
        <v>0</v>
      </c>
      <c r="K233" s="105">
        <v>25</v>
      </c>
      <c r="L233" s="59">
        <v>662.97</v>
      </c>
      <c r="M233" s="71">
        <f t="shared" si="60"/>
        <v>1640.1</v>
      </c>
      <c r="N233" s="106">
        <f t="shared" si="61"/>
        <v>265.64999999999998</v>
      </c>
      <c r="O233" s="59">
        <f t="shared" si="62"/>
        <v>702.24</v>
      </c>
      <c r="P233" s="117">
        <f t="shared" si="63"/>
        <v>1637.7900000000002</v>
      </c>
      <c r="Q233" s="60">
        <v>0</v>
      </c>
      <c r="R233" s="59">
        <f t="shared" si="56"/>
        <v>4933.75</v>
      </c>
      <c r="S233" s="59">
        <f t="shared" si="57"/>
        <v>1390.21</v>
      </c>
      <c r="T233" s="59">
        <f t="shared" si="58"/>
        <v>3543.54</v>
      </c>
      <c r="U233" s="61">
        <f t="shared" si="59"/>
        <v>21709.79</v>
      </c>
      <c r="V233" s="62">
        <v>112</v>
      </c>
    </row>
    <row r="234" spans="1:22" s="21" customFormat="1" ht="15" customHeight="1" x14ac:dyDescent="0.35">
      <c r="A234" s="54">
        <v>37</v>
      </c>
      <c r="B234" s="250" t="s">
        <v>257</v>
      </c>
      <c r="C234" s="54" t="s">
        <v>38</v>
      </c>
      <c r="D234" s="54" t="s">
        <v>220</v>
      </c>
      <c r="E234" s="216" t="s">
        <v>221</v>
      </c>
      <c r="F234" s="125" t="s">
        <v>36</v>
      </c>
      <c r="G234" s="45">
        <v>45078</v>
      </c>
      <c r="H234" s="45">
        <v>45261</v>
      </c>
      <c r="I234" s="106">
        <v>23100</v>
      </c>
      <c r="J234" s="58">
        <v>0</v>
      </c>
      <c r="K234" s="105">
        <v>25</v>
      </c>
      <c r="L234" s="59">
        <v>662.97</v>
      </c>
      <c r="M234" s="71">
        <f t="shared" si="60"/>
        <v>1640.1</v>
      </c>
      <c r="N234" s="106">
        <f t="shared" si="61"/>
        <v>265.64999999999998</v>
      </c>
      <c r="O234" s="59">
        <f t="shared" si="62"/>
        <v>702.24</v>
      </c>
      <c r="P234" s="117">
        <f t="shared" si="63"/>
        <v>1637.7900000000002</v>
      </c>
      <c r="Q234" s="60">
        <v>0</v>
      </c>
      <c r="R234" s="59">
        <f t="shared" si="56"/>
        <v>4933.75</v>
      </c>
      <c r="S234" s="59">
        <f t="shared" si="57"/>
        <v>1390.21</v>
      </c>
      <c r="T234" s="59">
        <f t="shared" si="58"/>
        <v>3543.54</v>
      </c>
      <c r="U234" s="61">
        <f t="shared" si="59"/>
        <v>21709.79</v>
      </c>
      <c r="V234" s="62">
        <v>112</v>
      </c>
    </row>
    <row r="235" spans="1:22" s="21" customFormat="1" ht="15" customHeight="1" x14ac:dyDescent="0.35">
      <c r="A235" s="54">
        <v>38</v>
      </c>
      <c r="B235" s="250" t="s">
        <v>258</v>
      </c>
      <c r="C235" s="54" t="s">
        <v>38</v>
      </c>
      <c r="D235" s="54" t="s">
        <v>220</v>
      </c>
      <c r="E235" s="216" t="s">
        <v>221</v>
      </c>
      <c r="F235" s="125" t="s">
        <v>36</v>
      </c>
      <c r="G235" s="45">
        <v>45231</v>
      </c>
      <c r="H235" s="45">
        <v>45413</v>
      </c>
      <c r="I235" s="106">
        <v>23100</v>
      </c>
      <c r="J235" s="58">
        <v>0</v>
      </c>
      <c r="K235" s="105">
        <v>25</v>
      </c>
      <c r="L235" s="59">
        <v>662.97</v>
      </c>
      <c r="M235" s="71">
        <f t="shared" si="60"/>
        <v>1640.1</v>
      </c>
      <c r="N235" s="106">
        <f t="shared" si="61"/>
        <v>265.64999999999998</v>
      </c>
      <c r="O235" s="59">
        <f t="shared" si="62"/>
        <v>702.24</v>
      </c>
      <c r="P235" s="117">
        <f t="shared" si="63"/>
        <v>1637.7900000000002</v>
      </c>
      <c r="Q235" s="60">
        <v>0</v>
      </c>
      <c r="R235" s="59">
        <f t="shared" si="56"/>
        <v>4933.75</v>
      </c>
      <c r="S235" s="59">
        <f t="shared" si="57"/>
        <v>1390.21</v>
      </c>
      <c r="T235" s="59">
        <f t="shared" si="58"/>
        <v>3543.54</v>
      </c>
      <c r="U235" s="61">
        <f t="shared" si="59"/>
        <v>21709.79</v>
      </c>
      <c r="V235" s="62">
        <v>112</v>
      </c>
    </row>
    <row r="236" spans="1:22" s="21" customFormat="1" ht="15" customHeight="1" x14ac:dyDescent="0.35">
      <c r="A236" s="54">
        <v>39</v>
      </c>
      <c r="B236" s="250" t="s">
        <v>259</v>
      </c>
      <c r="C236" s="54" t="s">
        <v>34</v>
      </c>
      <c r="D236" s="54" t="s">
        <v>220</v>
      </c>
      <c r="E236" s="216" t="s">
        <v>221</v>
      </c>
      <c r="F236" s="125" t="s">
        <v>36</v>
      </c>
      <c r="G236" s="123">
        <v>45078</v>
      </c>
      <c r="H236" s="123">
        <v>45261</v>
      </c>
      <c r="I236" s="106">
        <v>23100</v>
      </c>
      <c r="J236" s="58">
        <v>0</v>
      </c>
      <c r="K236" s="105">
        <v>25</v>
      </c>
      <c r="L236" s="59">
        <v>662.97</v>
      </c>
      <c r="M236" s="71">
        <f t="shared" si="60"/>
        <v>1640.1</v>
      </c>
      <c r="N236" s="106">
        <f t="shared" si="61"/>
        <v>265.64999999999998</v>
      </c>
      <c r="O236" s="59">
        <f t="shared" si="62"/>
        <v>702.24</v>
      </c>
      <c r="P236" s="117">
        <f t="shared" si="63"/>
        <v>1637.7900000000002</v>
      </c>
      <c r="Q236" s="60">
        <v>0</v>
      </c>
      <c r="R236" s="59">
        <f t="shared" si="56"/>
        <v>4933.75</v>
      </c>
      <c r="S236" s="59">
        <f t="shared" si="57"/>
        <v>1390.21</v>
      </c>
      <c r="T236" s="59">
        <f t="shared" si="58"/>
        <v>3543.54</v>
      </c>
      <c r="U236" s="61">
        <f t="shared" si="59"/>
        <v>21709.79</v>
      </c>
      <c r="V236" s="62">
        <v>112</v>
      </c>
    </row>
    <row r="237" spans="1:22" s="21" customFormat="1" ht="15" customHeight="1" thickBot="1" x14ac:dyDescent="0.4">
      <c r="A237" s="146">
        <v>40</v>
      </c>
      <c r="B237" s="321" t="s">
        <v>260</v>
      </c>
      <c r="C237" s="67" t="s">
        <v>34</v>
      </c>
      <c r="D237" s="67" t="s">
        <v>220</v>
      </c>
      <c r="E237" s="272" t="s">
        <v>221</v>
      </c>
      <c r="F237" s="101" t="s">
        <v>36</v>
      </c>
      <c r="G237" s="45">
        <v>45078</v>
      </c>
      <c r="H237" s="45">
        <v>45261</v>
      </c>
      <c r="I237" s="128">
        <v>23100</v>
      </c>
      <c r="J237" s="71">
        <v>0</v>
      </c>
      <c r="K237" s="112">
        <v>25</v>
      </c>
      <c r="L237" s="59">
        <v>662.97</v>
      </c>
      <c r="M237" s="71">
        <f t="shared" si="60"/>
        <v>1640.1</v>
      </c>
      <c r="N237" s="128">
        <f t="shared" si="61"/>
        <v>265.64999999999998</v>
      </c>
      <c r="O237" s="72">
        <f t="shared" si="62"/>
        <v>702.24</v>
      </c>
      <c r="P237" s="117">
        <f t="shared" si="63"/>
        <v>1637.7900000000002</v>
      </c>
      <c r="Q237" s="73">
        <v>0</v>
      </c>
      <c r="R237" s="72">
        <f t="shared" si="56"/>
        <v>4933.75</v>
      </c>
      <c r="S237" s="72">
        <f t="shared" si="57"/>
        <v>1390.21</v>
      </c>
      <c r="T237" s="72">
        <f t="shared" si="58"/>
        <v>3543.54</v>
      </c>
      <c r="U237" s="74">
        <f t="shared" si="59"/>
        <v>21709.79</v>
      </c>
      <c r="V237" s="75">
        <v>112</v>
      </c>
    </row>
    <row r="238" spans="1:22" s="21" customFormat="1" ht="15" customHeight="1" thickBot="1" x14ac:dyDescent="0.4">
      <c r="A238" s="76"/>
      <c r="B238" s="76"/>
      <c r="C238" s="76"/>
      <c r="D238" s="76"/>
      <c r="E238" s="76"/>
      <c r="F238" s="76"/>
      <c r="G238" s="76"/>
      <c r="H238" s="76"/>
      <c r="I238" s="77">
        <f>SUM(I198:I237)</f>
        <v>924000</v>
      </c>
      <c r="J238" s="77">
        <f t="shared" ref="J238:U238" si="64">SUM(J198:J237)</f>
        <v>0</v>
      </c>
      <c r="K238" s="77">
        <f t="shared" si="64"/>
        <v>1000</v>
      </c>
      <c r="L238" s="77">
        <f t="shared" si="64"/>
        <v>26518.800000000014</v>
      </c>
      <c r="M238" s="77">
        <f t="shared" si="64"/>
        <v>65603.999999999956</v>
      </c>
      <c r="N238" s="77">
        <f t="shared" si="64"/>
        <v>10625.999999999993</v>
      </c>
      <c r="O238" s="77">
        <f t="shared" si="64"/>
        <v>28089.600000000024</v>
      </c>
      <c r="P238" s="77">
        <f t="shared" si="64"/>
        <v>65511.600000000028</v>
      </c>
      <c r="Q238" s="77">
        <f t="shared" si="64"/>
        <v>1587.38</v>
      </c>
      <c r="R238" s="77">
        <f t="shared" si="64"/>
        <v>197350</v>
      </c>
      <c r="S238" s="77">
        <f t="shared" si="64"/>
        <v>57195.77999999997</v>
      </c>
      <c r="T238" s="77">
        <f t="shared" si="64"/>
        <v>141741.59999999992</v>
      </c>
      <c r="U238" s="77">
        <f t="shared" si="64"/>
        <v>866804.22000000044</v>
      </c>
      <c r="V238" s="78"/>
    </row>
    <row r="239" spans="1:22" s="21" customFormat="1" ht="6" customHeight="1" thickBot="1" x14ac:dyDescent="0.4">
      <c r="A239" s="131"/>
      <c r="B239" s="262"/>
      <c r="C239" s="262"/>
      <c r="D239" s="262"/>
      <c r="E239" s="262"/>
      <c r="F239" s="262"/>
      <c r="G239" s="262"/>
      <c r="H239" s="262"/>
      <c r="I239" s="262"/>
      <c r="J239" s="263"/>
      <c r="K239" s="263"/>
      <c r="L239" s="262"/>
      <c r="M239" s="263"/>
      <c r="N239" s="262"/>
      <c r="O239" s="262"/>
      <c r="P239" s="262"/>
      <c r="Q239" s="264"/>
      <c r="R239" s="262"/>
      <c r="S239" s="262"/>
      <c r="T239" s="262"/>
      <c r="U239" s="262"/>
      <c r="V239" s="262"/>
    </row>
    <row r="240" spans="1:22" s="21" customFormat="1" ht="15" customHeight="1" thickBot="1" x14ac:dyDescent="0.4">
      <c r="A240" s="142" t="s">
        <v>261</v>
      </c>
      <c r="B240" s="36"/>
      <c r="C240" s="36"/>
      <c r="D240" s="36"/>
      <c r="E240" s="37"/>
      <c r="F240" s="35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7"/>
    </row>
    <row r="241" spans="1:22" s="21" customFormat="1" ht="30" customHeight="1" x14ac:dyDescent="0.35">
      <c r="A241" s="42">
        <v>1</v>
      </c>
      <c r="B241" s="322" t="s">
        <v>262</v>
      </c>
      <c r="C241" s="42" t="s">
        <v>38</v>
      </c>
      <c r="D241" s="42" t="s">
        <v>261</v>
      </c>
      <c r="E241" s="42" t="s">
        <v>263</v>
      </c>
      <c r="F241" s="139" t="s">
        <v>36</v>
      </c>
      <c r="G241" s="123">
        <v>45170</v>
      </c>
      <c r="H241" s="45">
        <v>45352</v>
      </c>
      <c r="I241" s="49">
        <v>120000</v>
      </c>
      <c r="J241" s="50">
        <f>16809.87</f>
        <v>16809.87</v>
      </c>
      <c r="K241" s="50">
        <v>25</v>
      </c>
      <c r="L241" s="49">
        <f t="shared" ref="L241:L248" si="65">+I241*2.87%</f>
        <v>3444</v>
      </c>
      <c r="M241" s="50">
        <f t="shared" ref="M241:M248" si="66">+I241*7.1%</f>
        <v>8520</v>
      </c>
      <c r="N241" s="59">
        <v>860.29</v>
      </c>
      <c r="O241" s="49">
        <f t="shared" ref="O241:O248" si="67">+I241*3.04%</f>
        <v>3648</v>
      </c>
      <c r="P241" s="49">
        <f t="shared" ref="P241:P248" si="68">+I241*7.09%</f>
        <v>8508</v>
      </c>
      <c r="Q241" s="51">
        <v>0</v>
      </c>
      <c r="R241" s="49">
        <f t="shared" ref="R241:R248" si="69">SUM(K241:P241)</f>
        <v>25005.29</v>
      </c>
      <c r="S241" s="49">
        <f t="shared" ref="S241:S248" si="70">+J241+K241+L241+O241+Q241</f>
        <v>23926.87</v>
      </c>
      <c r="T241" s="49">
        <f t="shared" ref="T241:T248" si="71">+M241+N241+P241</f>
        <v>17888.29</v>
      </c>
      <c r="U241" s="52">
        <f t="shared" ref="U241:U248" si="72">+I241-S241</f>
        <v>96073.13</v>
      </c>
      <c r="V241" s="53">
        <v>112</v>
      </c>
    </row>
    <row r="242" spans="1:22" s="21" customFormat="1" ht="45" customHeight="1" x14ac:dyDescent="0.35">
      <c r="A242" s="54">
        <v>2</v>
      </c>
      <c r="B242" s="323" t="s">
        <v>264</v>
      </c>
      <c r="C242" s="54" t="s">
        <v>38</v>
      </c>
      <c r="D242" s="54" t="s">
        <v>261</v>
      </c>
      <c r="E242" s="127" t="s">
        <v>265</v>
      </c>
      <c r="F242" s="125" t="s">
        <v>36</v>
      </c>
      <c r="G242" s="123">
        <v>45170</v>
      </c>
      <c r="H242" s="45">
        <v>45352</v>
      </c>
      <c r="I242" s="59">
        <v>70000</v>
      </c>
      <c r="J242" s="324">
        <v>5051</v>
      </c>
      <c r="K242" s="58">
        <v>25</v>
      </c>
      <c r="L242" s="59">
        <f t="shared" si="65"/>
        <v>2009</v>
      </c>
      <c r="M242" s="58">
        <f t="shared" si="66"/>
        <v>4970</v>
      </c>
      <c r="N242" s="59">
        <f t="shared" ref="N242:N248" si="73">+I242*1.15%</f>
        <v>805</v>
      </c>
      <c r="O242" s="59">
        <f t="shared" si="67"/>
        <v>2128</v>
      </c>
      <c r="P242" s="59">
        <f t="shared" si="68"/>
        <v>4963</v>
      </c>
      <c r="Q242" s="60">
        <v>1587.38</v>
      </c>
      <c r="R242" s="59">
        <f t="shared" si="69"/>
        <v>14900</v>
      </c>
      <c r="S242" s="59">
        <f t="shared" si="70"/>
        <v>10800.380000000001</v>
      </c>
      <c r="T242" s="59">
        <f t="shared" si="71"/>
        <v>10738</v>
      </c>
      <c r="U242" s="61">
        <f t="shared" si="72"/>
        <v>59199.619999999995</v>
      </c>
      <c r="V242" s="62">
        <v>112</v>
      </c>
    </row>
    <row r="243" spans="1:22" s="21" customFormat="1" ht="30" customHeight="1" x14ac:dyDescent="0.35">
      <c r="A243" s="54">
        <v>3</v>
      </c>
      <c r="B243" s="323" t="s">
        <v>266</v>
      </c>
      <c r="C243" s="54" t="s">
        <v>38</v>
      </c>
      <c r="D243" s="54" t="s">
        <v>261</v>
      </c>
      <c r="E243" s="54" t="s">
        <v>142</v>
      </c>
      <c r="F243" s="125" t="s">
        <v>36</v>
      </c>
      <c r="G243" s="45">
        <v>45108</v>
      </c>
      <c r="H243" s="45">
        <v>45292</v>
      </c>
      <c r="I243" s="59">
        <v>40000</v>
      </c>
      <c r="J243" s="105">
        <f>442.65</f>
        <v>442.65</v>
      </c>
      <c r="K243" s="105">
        <v>25</v>
      </c>
      <c r="L243" s="59">
        <f>+I243*2.87%</f>
        <v>1148</v>
      </c>
      <c r="M243" s="58">
        <f>+I243*7.1%</f>
        <v>2839.9999999999995</v>
      </c>
      <c r="N243" s="59">
        <f t="shared" si="73"/>
        <v>460</v>
      </c>
      <c r="O243" s="59">
        <f>+I243*3.04%</f>
        <v>1216</v>
      </c>
      <c r="P243" s="59">
        <f t="shared" si="68"/>
        <v>2836</v>
      </c>
      <c r="Q243" s="60">
        <v>0</v>
      </c>
      <c r="R243" s="59">
        <f>SUM(K243:P243)</f>
        <v>8525</v>
      </c>
      <c r="S243" s="59">
        <f>+J243+K243+L243+O243+Q243</f>
        <v>2831.65</v>
      </c>
      <c r="T243" s="59">
        <f>+M243+N243+P243</f>
        <v>6136</v>
      </c>
      <c r="U243" s="61">
        <f>+I243-S243</f>
        <v>37168.35</v>
      </c>
      <c r="V243" s="62">
        <v>112</v>
      </c>
    </row>
    <row r="244" spans="1:22" s="21" customFormat="1" ht="30" customHeight="1" x14ac:dyDescent="0.35">
      <c r="A244" s="54">
        <v>4</v>
      </c>
      <c r="B244" s="323" t="s">
        <v>267</v>
      </c>
      <c r="C244" s="54" t="s">
        <v>38</v>
      </c>
      <c r="D244" s="54" t="s">
        <v>261</v>
      </c>
      <c r="E244" s="54" t="s">
        <v>268</v>
      </c>
      <c r="F244" s="125" t="s">
        <v>36</v>
      </c>
      <c r="G244" s="123">
        <v>45231</v>
      </c>
      <c r="H244" s="123">
        <v>45413</v>
      </c>
      <c r="I244" s="106">
        <v>40000</v>
      </c>
      <c r="J244" s="105">
        <f>442.65</f>
        <v>442.65</v>
      </c>
      <c r="K244" s="105">
        <v>25</v>
      </c>
      <c r="L244" s="59">
        <f t="shared" si="65"/>
        <v>1148</v>
      </c>
      <c r="M244" s="58">
        <f t="shared" si="66"/>
        <v>2839.9999999999995</v>
      </c>
      <c r="N244" s="59">
        <f t="shared" si="73"/>
        <v>460</v>
      </c>
      <c r="O244" s="59">
        <f t="shared" si="67"/>
        <v>1216</v>
      </c>
      <c r="P244" s="59">
        <f t="shared" si="68"/>
        <v>2836</v>
      </c>
      <c r="Q244" s="60">
        <v>0</v>
      </c>
      <c r="R244" s="59">
        <f t="shared" si="69"/>
        <v>8525</v>
      </c>
      <c r="S244" s="59">
        <f t="shared" si="70"/>
        <v>2831.65</v>
      </c>
      <c r="T244" s="59">
        <f t="shared" si="71"/>
        <v>6136</v>
      </c>
      <c r="U244" s="61">
        <f t="shared" si="72"/>
        <v>37168.35</v>
      </c>
      <c r="V244" s="62">
        <v>112</v>
      </c>
    </row>
    <row r="245" spans="1:22" s="21" customFormat="1" ht="30" customHeight="1" x14ac:dyDescent="0.35">
      <c r="A245" s="54">
        <v>5</v>
      </c>
      <c r="B245" s="323" t="s">
        <v>269</v>
      </c>
      <c r="C245" s="54" t="s">
        <v>38</v>
      </c>
      <c r="D245" s="54" t="s">
        <v>261</v>
      </c>
      <c r="E245" s="54" t="s">
        <v>268</v>
      </c>
      <c r="F245" s="125" t="s">
        <v>36</v>
      </c>
      <c r="G245" s="123">
        <v>45231</v>
      </c>
      <c r="H245" s="123">
        <v>45413</v>
      </c>
      <c r="I245" s="325">
        <v>80000</v>
      </c>
      <c r="J245" s="117">
        <v>7400.87</v>
      </c>
      <c r="K245" s="121">
        <v>25</v>
      </c>
      <c r="L245" s="117">
        <f t="shared" si="65"/>
        <v>2296</v>
      </c>
      <c r="M245" s="121">
        <f t="shared" si="66"/>
        <v>5679.9999999999991</v>
      </c>
      <c r="N245" s="117">
        <v>860.29</v>
      </c>
      <c r="O245" s="117">
        <f t="shared" si="67"/>
        <v>2432</v>
      </c>
      <c r="P245" s="117">
        <f t="shared" si="68"/>
        <v>5672</v>
      </c>
      <c r="Q245" s="118">
        <v>0</v>
      </c>
      <c r="R245" s="117">
        <f>SUM(K245:P245)</f>
        <v>16965.29</v>
      </c>
      <c r="S245" s="117">
        <f>+J245+K245+L245+O245+Q245</f>
        <v>12153.869999999999</v>
      </c>
      <c r="T245" s="117">
        <f>+M245+N245+P245</f>
        <v>12212.289999999999</v>
      </c>
      <c r="U245" s="119">
        <f>+I245-S245</f>
        <v>67846.13</v>
      </c>
      <c r="V245" s="107">
        <v>112</v>
      </c>
    </row>
    <row r="246" spans="1:22" s="21" customFormat="1" ht="30" customHeight="1" x14ac:dyDescent="0.35">
      <c r="A246" s="54">
        <v>6</v>
      </c>
      <c r="B246" s="307" t="s">
        <v>270</v>
      </c>
      <c r="C246" s="54" t="s">
        <v>38</v>
      </c>
      <c r="D246" s="54" t="s">
        <v>261</v>
      </c>
      <c r="E246" s="54" t="s">
        <v>142</v>
      </c>
      <c r="F246" s="125" t="s">
        <v>36</v>
      </c>
      <c r="G246" s="123">
        <v>45231</v>
      </c>
      <c r="H246" s="123">
        <v>45413</v>
      </c>
      <c r="I246" s="106">
        <v>48000</v>
      </c>
      <c r="J246" s="116">
        <v>1571.73</v>
      </c>
      <c r="K246" s="105">
        <v>25</v>
      </c>
      <c r="L246" s="59">
        <f t="shared" si="65"/>
        <v>1377.6</v>
      </c>
      <c r="M246" s="58">
        <f t="shared" si="66"/>
        <v>3407.9999999999995</v>
      </c>
      <c r="N246" s="59">
        <f t="shared" si="73"/>
        <v>552</v>
      </c>
      <c r="O246" s="59">
        <f t="shared" si="67"/>
        <v>1459.2</v>
      </c>
      <c r="P246" s="59">
        <f t="shared" si="68"/>
        <v>3403.2000000000003</v>
      </c>
      <c r="Q246" s="60">
        <v>0</v>
      </c>
      <c r="R246" s="59">
        <f t="shared" si="69"/>
        <v>10225</v>
      </c>
      <c r="S246" s="59">
        <f t="shared" si="70"/>
        <v>4433.53</v>
      </c>
      <c r="T246" s="59">
        <f t="shared" si="71"/>
        <v>7363.2</v>
      </c>
      <c r="U246" s="61">
        <f t="shared" si="72"/>
        <v>43566.47</v>
      </c>
      <c r="V246" s="62">
        <v>112</v>
      </c>
    </row>
    <row r="247" spans="1:22" s="21" customFormat="1" ht="38.1" customHeight="1" x14ac:dyDescent="0.35">
      <c r="A247" s="54">
        <v>7</v>
      </c>
      <c r="B247" s="323" t="s">
        <v>271</v>
      </c>
      <c r="C247" s="54" t="s">
        <v>38</v>
      </c>
      <c r="D247" s="54" t="s">
        <v>261</v>
      </c>
      <c r="E247" s="54" t="s">
        <v>272</v>
      </c>
      <c r="F247" s="125" t="s">
        <v>36</v>
      </c>
      <c r="G247" s="123">
        <v>45231</v>
      </c>
      <c r="H247" s="123">
        <v>45413</v>
      </c>
      <c r="I247" s="326">
        <v>60000</v>
      </c>
      <c r="J247" s="116">
        <f>3486.68</f>
        <v>3486.68</v>
      </c>
      <c r="K247" s="58">
        <v>25</v>
      </c>
      <c r="L247" s="59">
        <f t="shared" si="65"/>
        <v>1722</v>
      </c>
      <c r="M247" s="58">
        <f t="shared" si="66"/>
        <v>4260</v>
      </c>
      <c r="N247" s="59">
        <f t="shared" si="73"/>
        <v>690</v>
      </c>
      <c r="O247" s="59">
        <f t="shared" si="67"/>
        <v>1824</v>
      </c>
      <c r="P247" s="59">
        <f t="shared" si="68"/>
        <v>4254</v>
      </c>
      <c r="Q247" s="60">
        <v>0</v>
      </c>
      <c r="R247" s="59">
        <f t="shared" si="69"/>
        <v>12775</v>
      </c>
      <c r="S247" s="59">
        <f t="shared" si="70"/>
        <v>7057.68</v>
      </c>
      <c r="T247" s="59">
        <f t="shared" si="71"/>
        <v>9204</v>
      </c>
      <c r="U247" s="61">
        <f t="shared" si="72"/>
        <v>52942.32</v>
      </c>
      <c r="V247" s="62">
        <v>112</v>
      </c>
    </row>
    <row r="248" spans="1:22" s="21" customFormat="1" ht="38.1" customHeight="1" thickBot="1" x14ac:dyDescent="0.4">
      <c r="A248" s="146">
        <v>8</v>
      </c>
      <c r="B248" s="327" t="s">
        <v>273</v>
      </c>
      <c r="C248" s="101" t="s">
        <v>38</v>
      </c>
      <c r="D248" s="67" t="s">
        <v>261</v>
      </c>
      <c r="E248" s="54" t="s">
        <v>272</v>
      </c>
      <c r="F248" s="101" t="s">
        <v>36</v>
      </c>
      <c r="G248" s="45">
        <v>45078</v>
      </c>
      <c r="H248" s="45">
        <v>45261</v>
      </c>
      <c r="I248" s="72">
        <v>55000</v>
      </c>
      <c r="J248" s="71">
        <f>2559.68</f>
        <v>2559.6799999999998</v>
      </c>
      <c r="K248" s="71">
        <v>25</v>
      </c>
      <c r="L248" s="72">
        <f t="shared" si="65"/>
        <v>1578.5</v>
      </c>
      <c r="M248" s="71">
        <f t="shared" si="66"/>
        <v>3904.9999999999995</v>
      </c>
      <c r="N248" s="72">
        <f t="shared" si="73"/>
        <v>632.5</v>
      </c>
      <c r="O248" s="72">
        <f t="shared" si="67"/>
        <v>1672</v>
      </c>
      <c r="P248" s="59">
        <f t="shared" si="68"/>
        <v>3899.5000000000005</v>
      </c>
      <c r="Q248" s="73">
        <v>0</v>
      </c>
      <c r="R248" s="72">
        <f t="shared" si="69"/>
        <v>11712.5</v>
      </c>
      <c r="S248" s="72">
        <f t="shared" si="70"/>
        <v>5835.18</v>
      </c>
      <c r="T248" s="72">
        <f t="shared" si="71"/>
        <v>8437</v>
      </c>
      <c r="U248" s="74">
        <f t="shared" si="72"/>
        <v>49164.82</v>
      </c>
      <c r="V248" s="75">
        <v>112</v>
      </c>
    </row>
    <row r="249" spans="1:22" s="21" customFormat="1" ht="15" customHeight="1" thickBot="1" x14ac:dyDescent="0.4">
      <c r="A249" s="76"/>
      <c r="B249" s="76"/>
      <c r="C249" s="76"/>
      <c r="D249" s="76"/>
      <c r="E249" s="76"/>
      <c r="F249" s="76"/>
      <c r="G249" s="76"/>
      <c r="H249" s="76"/>
      <c r="I249" s="77">
        <f>SUM(I241:I248)</f>
        <v>513000</v>
      </c>
      <c r="J249" s="77">
        <f t="shared" ref="J249:U249" si="74">SUM(J241:J248)</f>
        <v>37765.129999999997</v>
      </c>
      <c r="K249" s="77">
        <f t="shared" si="74"/>
        <v>200</v>
      </c>
      <c r="L249" s="77">
        <f t="shared" si="74"/>
        <v>14723.1</v>
      </c>
      <c r="M249" s="77">
        <f t="shared" si="74"/>
        <v>36423</v>
      </c>
      <c r="N249" s="77">
        <f t="shared" si="74"/>
        <v>5320.08</v>
      </c>
      <c r="O249" s="77">
        <f t="shared" si="74"/>
        <v>15595.2</v>
      </c>
      <c r="P249" s="77">
        <f t="shared" si="74"/>
        <v>36371.700000000004</v>
      </c>
      <c r="Q249" s="77">
        <f t="shared" si="74"/>
        <v>1587.38</v>
      </c>
      <c r="R249" s="77">
        <f t="shared" si="74"/>
        <v>108633.08</v>
      </c>
      <c r="S249" s="77">
        <f t="shared" si="74"/>
        <v>69870.81</v>
      </c>
      <c r="T249" s="77">
        <f t="shared" si="74"/>
        <v>78114.78</v>
      </c>
      <c r="U249" s="77">
        <f t="shared" si="74"/>
        <v>443129.19000000006</v>
      </c>
      <c r="V249" s="78"/>
    </row>
    <row r="250" spans="1:22" s="21" customFormat="1" ht="8.1" customHeight="1" thickBot="1" x14ac:dyDescent="0.4">
      <c r="A250" s="30"/>
      <c r="B250" s="10"/>
      <c r="C250" s="9"/>
      <c r="D250" s="168"/>
      <c r="E250" s="168"/>
      <c r="F250" s="168"/>
      <c r="G250" s="168"/>
      <c r="H250" s="168"/>
      <c r="I250" s="137"/>
      <c r="J250" s="169"/>
      <c r="K250" s="169"/>
      <c r="L250" s="137"/>
      <c r="M250" s="169"/>
      <c r="N250" s="137"/>
      <c r="O250" s="137"/>
      <c r="P250" s="137"/>
      <c r="Q250" s="136"/>
      <c r="R250" s="137"/>
      <c r="S250" s="137"/>
      <c r="T250" s="137"/>
      <c r="U250" s="137"/>
      <c r="V250" s="32"/>
    </row>
    <row r="251" spans="1:22" s="21" customFormat="1" ht="15" customHeight="1" thickBot="1" x14ac:dyDescent="0.4">
      <c r="A251" s="35" t="s">
        <v>274</v>
      </c>
      <c r="B251" s="36"/>
      <c r="C251" s="36"/>
      <c r="D251" s="36"/>
      <c r="E251" s="37"/>
      <c r="F251" s="35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7"/>
    </row>
    <row r="252" spans="1:22" s="21" customFormat="1" ht="20.100000000000001" customHeight="1" x14ac:dyDescent="0.35">
      <c r="A252" s="42">
        <v>1</v>
      </c>
      <c r="B252" s="236" t="s">
        <v>275</v>
      </c>
      <c r="C252" s="175" t="s">
        <v>38</v>
      </c>
      <c r="D252" s="175" t="s">
        <v>276</v>
      </c>
      <c r="E252" s="139" t="s">
        <v>157</v>
      </c>
      <c r="F252" s="139" t="s">
        <v>36</v>
      </c>
      <c r="G252" s="123">
        <v>45200</v>
      </c>
      <c r="H252" s="123">
        <v>45383</v>
      </c>
      <c r="I252" s="49">
        <v>75000</v>
      </c>
      <c r="J252" s="49">
        <v>6309.38</v>
      </c>
      <c r="K252" s="50">
        <v>25</v>
      </c>
      <c r="L252" s="49">
        <f>+I252*2.87%</f>
        <v>2152.5</v>
      </c>
      <c r="M252" s="50">
        <f>+I252*7.1%</f>
        <v>5324.9999999999991</v>
      </c>
      <c r="N252" s="49">
        <v>860.29</v>
      </c>
      <c r="O252" s="49">
        <f>+I252*3.04%</f>
        <v>2280</v>
      </c>
      <c r="P252" s="49">
        <f>+I252*7.09%</f>
        <v>5317.5</v>
      </c>
      <c r="Q252" s="60">
        <v>0</v>
      </c>
      <c r="R252" s="49">
        <f>SUM(K252:P252)</f>
        <v>15960.289999999999</v>
      </c>
      <c r="S252" s="49">
        <f>+J252+K252+L252+O252+Q252</f>
        <v>10766.880000000001</v>
      </c>
      <c r="T252" s="49">
        <f>+M252+N252+P252</f>
        <v>11502.789999999999</v>
      </c>
      <c r="U252" s="52">
        <f>+I252-S252</f>
        <v>64233.119999999995</v>
      </c>
      <c r="V252" s="53">
        <v>112</v>
      </c>
    </row>
    <row r="253" spans="1:22" s="108" customFormat="1" ht="20.100000000000001" customHeight="1" x14ac:dyDescent="0.35">
      <c r="A253" s="63">
        <v>2</v>
      </c>
      <c r="B253" s="328" t="s">
        <v>277</v>
      </c>
      <c r="C253" s="65" t="s">
        <v>34</v>
      </c>
      <c r="D253" s="176" t="s">
        <v>276</v>
      </c>
      <c r="E253" s="54" t="s">
        <v>74</v>
      </c>
      <c r="F253" s="125" t="s">
        <v>36</v>
      </c>
      <c r="G253" s="123">
        <v>45231</v>
      </c>
      <c r="H253" s="123">
        <v>45413</v>
      </c>
      <c r="I253" s="105">
        <v>30000</v>
      </c>
      <c r="J253" s="105">
        <v>0</v>
      </c>
      <c r="K253" s="186">
        <v>25</v>
      </c>
      <c r="L253" s="106">
        <f>+I253*2.87%</f>
        <v>861</v>
      </c>
      <c r="M253" s="105">
        <f>+I253*7.1%</f>
        <v>2130</v>
      </c>
      <c r="N253" s="185">
        <f>+I253*1.15%</f>
        <v>345</v>
      </c>
      <c r="O253" s="185">
        <f>+I253*3.04%</f>
        <v>912</v>
      </c>
      <c r="P253" s="185">
        <f>+I253*7.09%</f>
        <v>2127</v>
      </c>
      <c r="Q253" s="60">
        <v>0</v>
      </c>
      <c r="R253" s="185">
        <f>SUM(K253:P253)</f>
        <v>6400</v>
      </c>
      <c r="S253" s="185">
        <f>+J253+K253+L253+O253+Q253</f>
        <v>1798</v>
      </c>
      <c r="T253" s="185">
        <f>+M253+N253+P253</f>
        <v>4602</v>
      </c>
      <c r="U253" s="187">
        <f>+I253-S253</f>
        <v>28202</v>
      </c>
      <c r="V253" s="62">
        <v>112</v>
      </c>
    </row>
    <row r="254" spans="1:22" s="21" customFormat="1" ht="20.100000000000001" customHeight="1" thickBot="1" x14ac:dyDescent="0.4">
      <c r="A254" s="146">
        <v>3</v>
      </c>
      <c r="B254" s="178" t="s">
        <v>278</v>
      </c>
      <c r="C254" s="329" t="s">
        <v>38</v>
      </c>
      <c r="D254" s="329" t="s">
        <v>276</v>
      </c>
      <c r="E254" s="330" t="s">
        <v>279</v>
      </c>
      <c r="F254" s="330" t="s">
        <v>36</v>
      </c>
      <c r="G254" s="123">
        <v>45200</v>
      </c>
      <c r="H254" s="123">
        <v>45383</v>
      </c>
      <c r="I254" s="331">
        <v>36000</v>
      </c>
      <c r="J254" s="332">
        <v>0</v>
      </c>
      <c r="K254" s="332">
        <v>25</v>
      </c>
      <c r="L254" s="331">
        <f>+I254*2.87%</f>
        <v>1033.2</v>
      </c>
      <c r="M254" s="332">
        <f>+I254*7.1%</f>
        <v>2555.9999999999995</v>
      </c>
      <c r="N254" s="331">
        <f>+I254*1.15%</f>
        <v>414</v>
      </c>
      <c r="O254" s="331">
        <f>+I254*3.04%</f>
        <v>1094.4000000000001</v>
      </c>
      <c r="P254" s="331">
        <f>+I254*7.09%</f>
        <v>2552.4</v>
      </c>
      <c r="Q254" s="333">
        <v>0</v>
      </c>
      <c r="R254" s="331">
        <f>SUM(K254:P254)</f>
        <v>7675</v>
      </c>
      <c r="S254" s="331">
        <f>+J254+K254+L254+O254+Q254</f>
        <v>2152.6000000000004</v>
      </c>
      <c r="T254" s="331">
        <f>+M254+N254+P254</f>
        <v>5522.4</v>
      </c>
      <c r="U254" s="334">
        <f>+I254-S254</f>
        <v>33847.4</v>
      </c>
      <c r="V254" s="130">
        <v>112</v>
      </c>
    </row>
    <row r="255" spans="1:22" s="21" customFormat="1" ht="15" customHeight="1" thickBot="1" x14ac:dyDescent="0.4">
      <c r="A255" s="76"/>
      <c r="B255" s="76"/>
      <c r="C255" s="76"/>
      <c r="D255" s="76"/>
      <c r="E255" s="76"/>
      <c r="F255" s="76"/>
      <c r="G255" s="76"/>
      <c r="H255" s="76"/>
      <c r="I255" s="77">
        <f>SUM(I252:I254)</f>
        <v>141000</v>
      </c>
      <c r="J255" s="77">
        <f t="shared" ref="J255:U255" si="75">SUM(J252:J254)</f>
        <v>6309.38</v>
      </c>
      <c r="K255" s="77">
        <f t="shared" si="75"/>
        <v>75</v>
      </c>
      <c r="L255" s="77">
        <f t="shared" si="75"/>
        <v>4046.7</v>
      </c>
      <c r="M255" s="77">
        <f t="shared" si="75"/>
        <v>10010.999999999998</v>
      </c>
      <c r="N255" s="77">
        <f t="shared" si="75"/>
        <v>1619.29</v>
      </c>
      <c r="O255" s="77">
        <f t="shared" si="75"/>
        <v>4286.3999999999996</v>
      </c>
      <c r="P255" s="77">
        <f t="shared" si="75"/>
        <v>9996.9</v>
      </c>
      <c r="Q255" s="77">
        <f t="shared" si="75"/>
        <v>0</v>
      </c>
      <c r="R255" s="77">
        <f t="shared" si="75"/>
        <v>30035.29</v>
      </c>
      <c r="S255" s="77">
        <f t="shared" si="75"/>
        <v>14717.480000000001</v>
      </c>
      <c r="T255" s="77">
        <f t="shared" si="75"/>
        <v>21627.19</v>
      </c>
      <c r="U255" s="77">
        <f t="shared" si="75"/>
        <v>126282.51999999999</v>
      </c>
      <c r="V255" s="77"/>
    </row>
    <row r="256" spans="1:22" s="21" customFormat="1" ht="8.1" customHeight="1" thickBot="1" x14ac:dyDescent="0.4">
      <c r="A256" s="30"/>
      <c r="B256" s="168"/>
      <c r="C256" s="168"/>
      <c r="D256" s="168"/>
      <c r="E256" s="168"/>
      <c r="F256" s="168"/>
      <c r="G256" s="168"/>
      <c r="H256" s="168"/>
      <c r="I256" s="137"/>
      <c r="J256" s="169"/>
      <c r="K256" s="169"/>
      <c r="L256" s="137"/>
      <c r="M256" s="169"/>
      <c r="N256" s="137"/>
      <c r="O256" s="137"/>
      <c r="P256" s="137"/>
      <c r="Q256" s="136"/>
      <c r="R256" s="137"/>
      <c r="S256" s="137"/>
      <c r="T256" s="137"/>
      <c r="U256" s="137"/>
      <c r="V256" s="32"/>
    </row>
    <row r="257" spans="1:22" s="21" customFormat="1" ht="18" customHeight="1" thickBot="1" x14ac:dyDescent="0.4">
      <c r="A257" s="142" t="s">
        <v>280</v>
      </c>
      <c r="B257" s="36"/>
      <c r="C257" s="36"/>
      <c r="D257" s="36"/>
      <c r="E257" s="36"/>
      <c r="F257" s="37"/>
      <c r="G257" s="282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4"/>
    </row>
    <row r="258" spans="1:22" s="21" customFormat="1" ht="48.75" customHeight="1" x14ac:dyDescent="0.35">
      <c r="A258" s="42">
        <v>1</v>
      </c>
      <c r="B258" s="236" t="s">
        <v>281</v>
      </c>
      <c r="C258" s="42" t="s">
        <v>38</v>
      </c>
      <c r="D258" s="42" t="s">
        <v>282</v>
      </c>
      <c r="E258" s="139" t="s">
        <v>157</v>
      </c>
      <c r="F258" s="139" t="s">
        <v>36</v>
      </c>
      <c r="G258" s="46">
        <v>45078</v>
      </c>
      <c r="H258" s="46">
        <v>45261</v>
      </c>
      <c r="I258" s="221">
        <v>80000</v>
      </c>
      <c r="J258" s="49">
        <v>7400.87</v>
      </c>
      <c r="K258" s="50">
        <v>25</v>
      </c>
      <c r="L258" s="49">
        <f t="shared" ref="L258:L269" si="76">+I258*2.87%</f>
        <v>2296</v>
      </c>
      <c r="M258" s="50">
        <f t="shared" ref="M258:M272" si="77">+I258*7.1%</f>
        <v>5679.9999999999991</v>
      </c>
      <c r="N258" s="49">
        <v>860.29</v>
      </c>
      <c r="O258" s="49">
        <f t="shared" ref="O258:O272" si="78">+I258*3.04%</f>
        <v>2432</v>
      </c>
      <c r="P258" s="49">
        <f t="shared" ref="P258:P272" si="79">+I258*7.09%</f>
        <v>5672</v>
      </c>
      <c r="Q258" s="51">
        <v>0</v>
      </c>
      <c r="R258" s="49">
        <f>SUM(K258:P258)</f>
        <v>16965.29</v>
      </c>
      <c r="S258" s="49">
        <f>+J258+K258+L258+O258+Q258</f>
        <v>12153.869999999999</v>
      </c>
      <c r="T258" s="49">
        <f>+M258+N258+P258</f>
        <v>12212.289999999999</v>
      </c>
      <c r="U258" s="52">
        <f>+I258-S258</f>
        <v>67846.13</v>
      </c>
      <c r="V258" s="53">
        <v>112</v>
      </c>
    </row>
    <row r="259" spans="1:22" s="21" customFormat="1" ht="50.1" customHeight="1" x14ac:dyDescent="0.35">
      <c r="A259" s="54">
        <v>2</v>
      </c>
      <c r="B259" s="145" t="s">
        <v>283</v>
      </c>
      <c r="C259" s="54" t="s">
        <v>34</v>
      </c>
      <c r="D259" s="54" t="s">
        <v>282</v>
      </c>
      <c r="E259" s="125" t="s">
        <v>284</v>
      </c>
      <c r="F259" s="125" t="s">
        <v>36</v>
      </c>
      <c r="G259" s="45">
        <v>45139</v>
      </c>
      <c r="H259" s="45">
        <v>45323</v>
      </c>
      <c r="I259" s="59">
        <v>42000</v>
      </c>
      <c r="J259" s="59">
        <v>724.92</v>
      </c>
      <c r="K259" s="106">
        <v>25</v>
      </c>
      <c r="L259" s="106">
        <f t="shared" si="76"/>
        <v>1205.4000000000001</v>
      </c>
      <c r="M259" s="106">
        <f t="shared" si="77"/>
        <v>2981.9999999999995</v>
      </c>
      <c r="N259" s="59">
        <f t="shared" ref="N259:N269" si="80">+I259*1.15%</f>
        <v>483</v>
      </c>
      <c r="O259" s="59">
        <f t="shared" si="78"/>
        <v>1276.8</v>
      </c>
      <c r="P259" s="59">
        <f t="shared" si="79"/>
        <v>2977.8</v>
      </c>
      <c r="Q259" s="309">
        <v>0</v>
      </c>
      <c r="R259" s="59">
        <f t="shared" ref="R259:R272" si="81">SUM(L259,M259,N259,O259,P259)</f>
        <v>8925</v>
      </c>
      <c r="S259" s="59">
        <f t="shared" ref="S259:S272" si="82">SUM(J259,K259,L259,O259,Q259)</f>
        <v>3232.12</v>
      </c>
      <c r="T259" s="59">
        <f t="shared" ref="T259:T272" si="83">SUM(M259,N259,P259)</f>
        <v>6442.7999999999993</v>
      </c>
      <c r="U259" s="61">
        <f t="shared" ref="U259:U272" si="84">I259-S259</f>
        <v>38767.879999999997</v>
      </c>
      <c r="V259" s="62">
        <v>112</v>
      </c>
    </row>
    <row r="260" spans="1:22" s="21" customFormat="1" ht="50.1" customHeight="1" x14ac:dyDescent="0.35">
      <c r="A260" s="54">
        <v>3</v>
      </c>
      <c r="B260" s="145" t="s">
        <v>285</v>
      </c>
      <c r="C260" s="54" t="s">
        <v>34</v>
      </c>
      <c r="D260" s="54" t="s">
        <v>282</v>
      </c>
      <c r="E260" s="125" t="s">
        <v>284</v>
      </c>
      <c r="F260" s="125" t="s">
        <v>36</v>
      </c>
      <c r="G260" s="123">
        <v>45170</v>
      </c>
      <c r="H260" s="45">
        <v>45352</v>
      </c>
      <c r="I260" s="59">
        <v>42000</v>
      </c>
      <c r="J260" s="59">
        <v>724.92</v>
      </c>
      <c r="K260" s="106">
        <v>25</v>
      </c>
      <c r="L260" s="106">
        <f t="shared" si="76"/>
        <v>1205.4000000000001</v>
      </c>
      <c r="M260" s="106">
        <f t="shared" si="77"/>
        <v>2981.9999999999995</v>
      </c>
      <c r="N260" s="59">
        <f t="shared" si="80"/>
        <v>483</v>
      </c>
      <c r="O260" s="59">
        <f t="shared" si="78"/>
        <v>1276.8</v>
      </c>
      <c r="P260" s="59">
        <f t="shared" si="79"/>
        <v>2977.8</v>
      </c>
      <c r="Q260" s="309">
        <v>0</v>
      </c>
      <c r="R260" s="59">
        <f t="shared" si="81"/>
        <v>8925</v>
      </c>
      <c r="S260" s="59">
        <f t="shared" si="82"/>
        <v>3232.12</v>
      </c>
      <c r="T260" s="59">
        <f t="shared" si="83"/>
        <v>6442.7999999999993</v>
      </c>
      <c r="U260" s="61">
        <f t="shared" si="84"/>
        <v>38767.879999999997</v>
      </c>
      <c r="V260" s="62">
        <v>112</v>
      </c>
    </row>
    <row r="261" spans="1:22" s="154" customFormat="1" ht="30" customHeight="1" x14ac:dyDescent="0.35">
      <c r="A261" s="54">
        <v>4</v>
      </c>
      <c r="B261" s="120" t="s">
        <v>286</v>
      </c>
      <c r="C261" s="54" t="s">
        <v>34</v>
      </c>
      <c r="D261" s="54" t="s">
        <v>282</v>
      </c>
      <c r="E261" s="125" t="s">
        <v>287</v>
      </c>
      <c r="F261" s="305" t="s">
        <v>36</v>
      </c>
      <c r="G261" s="45">
        <v>45078</v>
      </c>
      <c r="H261" s="45">
        <v>45261</v>
      </c>
      <c r="I261" s="106">
        <v>30000</v>
      </c>
      <c r="J261" s="106">
        <v>0</v>
      </c>
      <c r="K261" s="106">
        <v>25</v>
      </c>
      <c r="L261" s="59">
        <f>+I261*2.87%</f>
        <v>861</v>
      </c>
      <c r="M261" s="59">
        <f>+I261*7.1%</f>
        <v>2130</v>
      </c>
      <c r="N261" s="59">
        <f>+I261*1.15%</f>
        <v>345</v>
      </c>
      <c r="O261" s="59">
        <f>+I261*3.04%</f>
        <v>912</v>
      </c>
      <c r="P261" s="59">
        <f>+I261*7.09%</f>
        <v>2127</v>
      </c>
      <c r="Q261" s="309">
        <v>0</v>
      </c>
      <c r="R261" s="59">
        <f>SUM(L261,M261,N261,O261,P261)</f>
        <v>6375</v>
      </c>
      <c r="S261" s="59">
        <f>SUM(J261,K261,L261,O261,Q261)</f>
        <v>1798</v>
      </c>
      <c r="T261" s="59">
        <f>SUM(M261,N261,P261)</f>
        <v>4602</v>
      </c>
      <c r="U261" s="61">
        <f>I261-S261</f>
        <v>28202</v>
      </c>
      <c r="V261" s="62">
        <v>112</v>
      </c>
    </row>
    <row r="262" spans="1:22" s="21" customFormat="1" ht="50.1" customHeight="1" x14ac:dyDescent="0.35">
      <c r="A262" s="54">
        <v>5</v>
      </c>
      <c r="B262" s="145" t="s">
        <v>288</v>
      </c>
      <c r="C262" s="54" t="s">
        <v>34</v>
      </c>
      <c r="D262" s="54" t="s">
        <v>282</v>
      </c>
      <c r="E262" s="125" t="s">
        <v>284</v>
      </c>
      <c r="F262" s="125" t="s">
        <v>36</v>
      </c>
      <c r="G262" s="123">
        <v>45170</v>
      </c>
      <c r="H262" s="45">
        <v>45352</v>
      </c>
      <c r="I262" s="59">
        <v>42000</v>
      </c>
      <c r="J262" s="59">
        <v>724.92</v>
      </c>
      <c r="K262" s="106">
        <v>25</v>
      </c>
      <c r="L262" s="106">
        <f t="shared" si="76"/>
        <v>1205.4000000000001</v>
      </c>
      <c r="M262" s="106">
        <f t="shared" si="77"/>
        <v>2981.9999999999995</v>
      </c>
      <c r="N262" s="59">
        <f t="shared" si="80"/>
        <v>483</v>
      </c>
      <c r="O262" s="59">
        <f t="shared" si="78"/>
        <v>1276.8</v>
      </c>
      <c r="P262" s="59">
        <f t="shared" si="79"/>
        <v>2977.8</v>
      </c>
      <c r="Q262" s="309">
        <v>0</v>
      </c>
      <c r="R262" s="59">
        <f t="shared" si="81"/>
        <v>8925</v>
      </c>
      <c r="S262" s="59">
        <f t="shared" si="82"/>
        <v>3232.12</v>
      </c>
      <c r="T262" s="59">
        <f t="shared" si="83"/>
        <v>6442.7999999999993</v>
      </c>
      <c r="U262" s="61">
        <f t="shared" si="84"/>
        <v>38767.879999999997</v>
      </c>
      <c r="V262" s="62">
        <v>112</v>
      </c>
    </row>
    <row r="263" spans="1:22" s="21" customFormat="1" ht="50.1" customHeight="1" x14ac:dyDescent="0.35">
      <c r="A263" s="54">
        <v>6</v>
      </c>
      <c r="B263" s="145" t="s">
        <v>289</v>
      </c>
      <c r="C263" s="54" t="s">
        <v>34</v>
      </c>
      <c r="D263" s="54" t="s">
        <v>282</v>
      </c>
      <c r="E263" s="125" t="s">
        <v>284</v>
      </c>
      <c r="F263" s="125" t="s">
        <v>36</v>
      </c>
      <c r="G263" s="45">
        <v>45108</v>
      </c>
      <c r="H263" s="45">
        <v>45292</v>
      </c>
      <c r="I263" s="59">
        <v>35000</v>
      </c>
      <c r="J263" s="59">
        <v>0</v>
      </c>
      <c r="K263" s="106">
        <v>25</v>
      </c>
      <c r="L263" s="106">
        <f t="shared" si="76"/>
        <v>1004.5</v>
      </c>
      <c r="M263" s="106">
        <f t="shared" si="77"/>
        <v>2485</v>
      </c>
      <c r="N263" s="59">
        <f t="shared" si="80"/>
        <v>402.5</v>
      </c>
      <c r="O263" s="59">
        <f t="shared" si="78"/>
        <v>1064</v>
      </c>
      <c r="P263" s="59">
        <f t="shared" si="79"/>
        <v>2481.5</v>
      </c>
      <c r="Q263" s="309">
        <v>0</v>
      </c>
      <c r="R263" s="59">
        <f t="shared" si="81"/>
        <v>7437.5</v>
      </c>
      <c r="S263" s="59">
        <f t="shared" si="82"/>
        <v>2093.5</v>
      </c>
      <c r="T263" s="59">
        <f t="shared" si="83"/>
        <v>5369</v>
      </c>
      <c r="U263" s="61">
        <f t="shared" si="84"/>
        <v>32906.5</v>
      </c>
      <c r="V263" s="62">
        <v>112</v>
      </c>
    </row>
    <row r="264" spans="1:22" ht="51" customHeight="1" x14ac:dyDescent="0.35">
      <c r="A264" s="54">
        <v>7</v>
      </c>
      <c r="B264" s="145" t="s">
        <v>290</v>
      </c>
      <c r="C264" s="54" t="s">
        <v>38</v>
      </c>
      <c r="D264" s="54" t="s">
        <v>282</v>
      </c>
      <c r="E264" s="125" t="s">
        <v>291</v>
      </c>
      <c r="F264" s="125" t="s">
        <v>36</v>
      </c>
      <c r="G264" s="123">
        <v>45200</v>
      </c>
      <c r="H264" s="123">
        <v>45383</v>
      </c>
      <c r="I264" s="59">
        <v>42000</v>
      </c>
      <c r="J264" s="59">
        <v>724.92</v>
      </c>
      <c r="K264" s="106">
        <v>25</v>
      </c>
      <c r="L264" s="106">
        <f t="shared" si="76"/>
        <v>1205.4000000000001</v>
      </c>
      <c r="M264" s="106">
        <f t="shared" si="77"/>
        <v>2981.9999999999995</v>
      </c>
      <c r="N264" s="59">
        <f t="shared" si="80"/>
        <v>483</v>
      </c>
      <c r="O264" s="59">
        <f t="shared" si="78"/>
        <v>1276.8</v>
      </c>
      <c r="P264" s="59">
        <f t="shared" si="79"/>
        <v>2977.8</v>
      </c>
      <c r="Q264" s="309">
        <v>0</v>
      </c>
      <c r="R264" s="59">
        <f t="shared" si="81"/>
        <v>8925</v>
      </c>
      <c r="S264" s="59">
        <f t="shared" si="82"/>
        <v>3232.12</v>
      </c>
      <c r="T264" s="59">
        <f t="shared" si="83"/>
        <v>6442.7999999999993</v>
      </c>
      <c r="U264" s="61">
        <f t="shared" si="84"/>
        <v>38767.879999999997</v>
      </c>
      <c r="V264" s="62">
        <v>112</v>
      </c>
    </row>
    <row r="265" spans="1:22" s="21" customFormat="1" ht="49.5" customHeight="1" x14ac:dyDescent="0.35">
      <c r="A265" s="54">
        <v>8</v>
      </c>
      <c r="B265" s="145" t="s">
        <v>292</v>
      </c>
      <c r="C265" s="54" t="s">
        <v>34</v>
      </c>
      <c r="D265" s="54" t="s">
        <v>282</v>
      </c>
      <c r="E265" s="125" t="s">
        <v>284</v>
      </c>
      <c r="F265" s="125" t="s">
        <v>36</v>
      </c>
      <c r="G265" s="123">
        <v>45170</v>
      </c>
      <c r="H265" s="45">
        <v>45352</v>
      </c>
      <c r="I265" s="59">
        <v>42000</v>
      </c>
      <c r="J265" s="59">
        <v>724.92</v>
      </c>
      <c r="K265" s="106">
        <v>25</v>
      </c>
      <c r="L265" s="106">
        <f t="shared" si="76"/>
        <v>1205.4000000000001</v>
      </c>
      <c r="M265" s="106">
        <f t="shared" si="77"/>
        <v>2981.9999999999995</v>
      </c>
      <c r="N265" s="59">
        <f t="shared" si="80"/>
        <v>483</v>
      </c>
      <c r="O265" s="59">
        <f t="shared" si="78"/>
        <v>1276.8</v>
      </c>
      <c r="P265" s="59">
        <f t="shared" si="79"/>
        <v>2977.8</v>
      </c>
      <c r="Q265" s="309">
        <v>0</v>
      </c>
      <c r="R265" s="59">
        <f t="shared" si="81"/>
        <v>8925</v>
      </c>
      <c r="S265" s="59">
        <f t="shared" si="82"/>
        <v>3232.12</v>
      </c>
      <c r="T265" s="59">
        <f t="shared" si="83"/>
        <v>6442.7999999999993</v>
      </c>
      <c r="U265" s="61">
        <f t="shared" si="84"/>
        <v>38767.879999999997</v>
      </c>
      <c r="V265" s="62">
        <v>112</v>
      </c>
    </row>
    <row r="266" spans="1:22" s="21" customFormat="1" ht="50.1" customHeight="1" x14ac:dyDescent="0.35">
      <c r="A266" s="54">
        <v>9</v>
      </c>
      <c r="B266" s="145" t="s">
        <v>293</v>
      </c>
      <c r="C266" s="54" t="s">
        <v>38</v>
      </c>
      <c r="D266" s="54" t="s">
        <v>282</v>
      </c>
      <c r="E266" s="125" t="s">
        <v>291</v>
      </c>
      <c r="F266" s="125" t="s">
        <v>36</v>
      </c>
      <c r="G266" s="123">
        <v>45170</v>
      </c>
      <c r="H266" s="45">
        <v>45352</v>
      </c>
      <c r="I266" s="59">
        <v>36000</v>
      </c>
      <c r="J266" s="59">
        <v>0</v>
      </c>
      <c r="K266" s="106">
        <v>25</v>
      </c>
      <c r="L266" s="106">
        <f t="shared" si="76"/>
        <v>1033.2</v>
      </c>
      <c r="M266" s="106">
        <f t="shared" si="77"/>
        <v>2555.9999999999995</v>
      </c>
      <c r="N266" s="59">
        <f t="shared" si="80"/>
        <v>414</v>
      </c>
      <c r="O266" s="59">
        <f t="shared" si="78"/>
        <v>1094.4000000000001</v>
      </c>
      <c r="P266" s="59">
        <f t="shared" si="79"/>
        <v>2552.4</v>
      </c>
      <c r="Q266" s="309">
        <v>1587.38</v>
      </c>
      <c r="R266" s="59">
        <f t="shared" si="81"/>
        <v>7650</v>
      </c>
      <c r="S266" s="59">
        <f t="shared" si="82"/>
        <v>3739.9800000000005</v>
      </c>
      <c r="T266" s="59">
        <f t="shared" si="83"/>
        <v>5522.4</v>
      </c>
      <c r="U266" s="61">
        <f t="shared" si="84"/>
        <v>32260.02</v>
      </c>
      <c r="V266" s="62">
        <v>112</v>
      </c>
    </row>
    <row r="267" spans="1:22" s="21" customFormat="1" ht="50.1" customHeight="1" x14ac:dyDescent="0.35">
      <c r="A267" s="54">
        <v>10</v>
      </c>
      <c r="B267" s="145" t="s">
        <v>294</v>
      </c>
      <c r="C267" s="54" t="s">
        <v>34</v>
      </c>
      <c r="D267" s="54" t="s">
        <v>282</v>
      </c>
      <c r="E267" s="125" t="s">
        <v>284</v>
      </c>
      <c r="F267" s="125" t="s">
        <v>36</v>
      </c>
      <c r="G267" s="123">
        <v>45170</v>
      </c>
      <c r="H267" s="45">
        <v>45352</v>
      </c>
      <c r="I267" s="59">
        <v>42000</v>
      </c>
      <c r="J267" s="59">
        <v>724.92</v>
      </c>
      <c r="K267" s="106">
        <v>25</v>
      </c>
      <c r="L267" s="106">
        <f t="shared" si="76"/>
        <v>1205.4000000000001</v>
      </c>
      <c r="M267" s="106">
        <f t="shared" si="77"/>
        <v>2981.9999999999995</v>
      </c>
      <c r="N267" s="59">
        <f t="shared" si="80"/>
        <v>483</v>
      </c>
      <c r="O267" s="59">
        <f t="shared" si="78"/>
        <v>1276.8</v>
      </c>
      <c r="P267" s="59">
        <f t="shared" si="79"/>
        <v>2977.8</v>
      </c>
      <c r="Q267" s="309">
        <v>0</v>
      </c>
      <c r="R267" s="59">
        <f t="shared" si="81"/>
        <v>8925</v>
      </c>
      <c r="S267" s="59">
        <f t="shared" si="82"/>
        <v>3232.12</v>
      </c>
      <c r="T267" s="59">
        <f t="shared" si="83"/>
        <v>6442.7999999999993</v>
      </c>
      <c r="U267" s="61">
        <f t="shared" si="84"/>
        <v>38767.879999999997</v>
      </c>
      <c r="V267" s="62">
        <v>112</v>
      </c>
    </row>
    <row r="268" spans="1:22" s="21" customFormat="1" ht="50.1" customHeight="1" x14ac:dyDescent="0.35">
      <c r="A268" s="54">
        <v>11</v>
      </c>
      <c r="B268" s="145" t="s">
        <v>295</v>
      </c>
      <c r="C268" s="54" t="s">
        <v>34</v>
      </c>
      <c r="D268" s="54" t="s">
        <v>282</v>
      </c>
      <c r="E268" s="125" t="s">
        <v>284</v>
      </c>
      <c r="F268" s="125" t="s">
        <v>36</v>
      </c>
      <c r="G268" s="123">
        <v>45170</v>
      </c>
      <c r="H268" s="45">
        <v>45352</v>
      </c>
      <c r="I268" s="59">
        <v>42000</v>
      </c>
      <c r="J268" s="59">
        <v>724.92</v>
      </c>
      <c r="K268" s="106">
        <v>25</v>
      </c>
      <c r="L268" s="106">
        <f>+I268*2.87%</f>
        <v>1205.4000000000001</v>
      </c>
      <c r="M268" s="106">
        <f>+I268*7.1%</f>
        <v>2981.9999999999995</v>
      </c>
      <c r="N268" s="59">
        <f>+I268*1.15%</f>
        <v>483</v>
      </c>
      <c r="O268" s="59">
        <f>+I268*3.04%</f>
        <v>1276.8</v>
      </c>
      <c r="P268" s="59">
        <f>+I268*7.09%</f>
        <v>2977.8</v>
      </c>
      <c r="Q268" s="309">
        <v>0</v>
      </c>
      <c r="R268" s="59">
        <f>SUM(L268,M268,N268,O268,P268)</f>
        <v>8925</v>
      </c>
      <c r="S268" s="59">
        <f>SUM(J268,K268,L268,O268,Q268)</f>
        <v>3232.12</v>
      </c>
      <c r="T268" s="59">
        <f>SUM(M268,N268,P268)</f>
        <v>6442.7999999999993</v>
      </c>
      <c r="U268" s="61">
        <f>I268-S268</f>
        <v>38767.879999999997</v>
      </c>
      <c r="V268" s="62">
        <v>112</v>
      </c>
    </row>
    <row r="269" spans="1:22" s="21" customFormat="1" ht="50.1" customHeight="1" x14ac:dyDescent="0.35">
      <c r="A269" s="54">
        <v>12</v>
      </c>
      <c r="B269" s="145" t="s">
        <v>296</v>
      </c>
      <c r="C269" s="54" t="s">
        <v>34</v>
      </c>
      <c r="D269" s="54" t="s">
        <v>282</v>
      </c>
      <c r="E269" s="125" t="s">
        <v>284</v>
      </c>
      <c r="F269" s="125" t="s">
        <v>36</v>
      </c>
      <c r="G269" s="45">
        <v>45139</v>
      </c>
      <c r="H269" s="45">
        <v>45323</v>
      </c>
      <c r="I269" s="59">
        <v>42000</v>
      </c>
      <c r="J269" s="59">
        <v>724.92</v>
      </c>
      <c r="K269" s="106">
        <v>25</v>
      </c>
      <c r="L269" s="106">
        <f t="shared" si="76"/>
        <v>1205.4000000000001</v>
      </c>
      <c r="M269" s="106">
        <f t="shared" si="77"/>
        <v>2981.9999999999995</v>
      </c>
      <c r="N269" s="59">
        <f t="shared" si="80"/>
        <v>483</v>
      </c>
      <c r="O269" s="59">
        <f t="shared" si="78"/>
        <v>1276.8</v>
      </c>
      <c r="P269" s="59">
        <f t="shared" si="79"/>
        <v>2977.8</v>
      </c>
      <c r="Q269" s="309">
        <v>0</v>
      </c>
      <c r="R269" s="59">
        <f t="shared" si="81"/>
        <v>8925</v>
      </c>
      <c r="S269" s="59">
        <f t="shared" si="82"/>
        <v>3232.12</v>
      </c>
      <c r="T269" s="59">
        <f t="shared" si="83"/>
        <v>6442.7999999999993</v>
      </c>
      <c r="U269" s="61">
        <f t="shared" si="84"/>
        <v>38767.879999999997</v>
      </c>
      <c r="V269" s="62">
        <v>112</v>
      </c>
    </row>
    <row r="270" spans="1:22" s="21" customFormat="1" ht="50.1" customHeight="1" x14ac:dyDescent="0.35">
      <c r="A270" s="54">
        <v>13</v>
      </c>
      <c r="B270" s="145" t="s">
        <v>297</v>
      </c>
      <c r="C270" s="54" t="s">
        <v>34</v>
      </c>
      <c r="D270" s="54" t="s">
        <v>282</v>
      </c>
      <c r="E270" s="125" t="s">
        <v>284</v>
      </c>
      <c r="F270" s="125" t="s">
        <v>36</v>
      </c>
      <c r="G270" s="123">
        <v>45200</v>
      </c>
      <c r="H270" s="123">
        <v>45383</v>
      </c>
      <c r="I270" s="59">
        <v>42000</v>
      </c>
      <c r="J270" s="59">
        <v>724.92</v>
      </c>
      <c r="K270" s="106">
        <v>25</v>
      </c>
      <c r="L270" s="106">
        <f>+I270*2.87%</f>
        <v>1205.4000000000001</v>
      </c>
      <c r="M270" s="106">
        <f>+I270*7.1%</f>
        <v>2981.9999999999995</v>
      </c>
      <c r="N270" s="59">
        <f>+I270*1.15%</f>
        <v>483</v>
      </c>
      <c r="O270" s="59">
        <f>+I270*3.04%</f>
        <v>1276.8</v>
      </c>
      <c r="P270" s="59">
        <f>+I270*7.09%</f>
        <v>2977.8</v>
      </c>
      <c r="Q270" s="309">
        <v>0</v>
      </c>
      <c r="R270" s="59">
        <f>SUM(L270,M270,N270,O270,P270)</f>
        <v>8925</v>
      </c>
      <c r="S270" s="59">
        <f>SUM(J270,K270,L270,O270,Q270)</f>
        <v>3232.12</v>
      </c>
      <c r="T270" s="59">
        <f>SUM(M270,N270,P270)</f>
        <v>6442.7999999999993</v>
      </c>
      <c r="U270" s="61">
        <f>I270-S270</f>
        <v>38767.879999999997</v>
      </c>
      <c r="V270" s="62">
        <v>112</v>
      </c>
    </row>
    <row r="271" spans="1:22" s="21" customFormat="1" ht="50.1" customHeight="1" x14ac:dyDescent="0.35">
      <c r="A271" s="54">
        <v>14</v>
      </c>
      <c r="B271" s="145" t="s">
        <v>298</v>
      </c>
      <c r="C271" s="54" t="s">
        <v>38</v>
      </c>
      <c r="D271" s="54" t="s">
        <v>282</v>
      </c>
      <c r="E271" s="125" t="s">
        <v>291</v>
      </c>
      <c r="F271" s="125" t="s">
        <v>36</v>
      </c>
      <c r="G271" s="123">
        <v>45231</v>
      </c>
      <c r="H271" s="123">
        <v>45413</v>
      </c>
      <c r="I271" s="59">
        <v>42000</v>
      </c>
      <c r="J271" s="59">
        <v>724.92</v>
      </c>
      <c r="K271" s="106">
        <v>25</v>
      </c>
      <c r="L271" s="106">
        <f>+I271*2.87%</f>
        <v>1205.4000000000001</v>
      </c>
      <c r="M271" s="106">
        <f>+I271*7.1%</f>
        <v>2981.9999999999995</v>
      </c>
      <c r="N271" s="59">
        <f>+I271*1.15%</f>
        <v>483</v>
      </c>
      <c r="O271" s="59">
        <f>+I271*3.04%</f>
        <v>1276.8</v>
      </c>
      <c r="P271" s="59">
        <f>+I271*7.09%</f>
        <v>2977.8</v>
      </c>
      <c r="Q271" s="309">
        <v>0</v>
      </c>
      <c r="R271" s="59">
        <f>SUM(L271,M271,N271,O271,P271)</f>
        <v>8925</v>
      </c>
      <c r="S271" s="59">
        <f>SUM(J271,K271,L271,O271,Q271)</f>
        <v>3232.12</v>
      </c>
      <c r="T271" s="59">
        <f>SUM(M271,N271,P271)</f>
        <v>6442.7999999999993</v>
      </c>
      <c r="U271" s="61">
        <f>I271-S271</f>
        <v>38767.879999999997</v>
      </c>
      <c r="V271" s="62">
        <v>112</v>
      </c>
    </row>
    <row r="272" spans="1:22" s="21" customFormat="1" ht="50.1" customHeight="1" x14ac:dyDescent="0.35">
      <c r="A272" s="54">
        <v>15</v>
      </c>
      <c r="B272" s="126" t="s">
        <v>299</v>
      </c>
      <c r="C272" s="54" t="s">
        <v>38</v>
      </c>
      <c r="D272" s="54" t="s">
        <v>300</v>
      </c>
      <c r="E272" s="54" t="s">
        <v>301</v>
      </c>
      <c r="F272" s="125" t="s">
        <v>36</v>
      </c>
      <c r="G272" s="123">
        <v>45170</v>
      </c>
      <c r="H272" s="45">
        <v>45352</v>
      </c>
      <c r="I272" s="326">
        <v>31500</v>
      </c>
      <c r="J272" s="105">
        <v>0</v>
      </c>
      <c r="K272" s="105">
        <v>25</v>
      </c>
      <c r="L272" s="106">
        <v>904.05</v>
      </c>
      <c r="M272" s="105">
        <f t="shared" si="77"/>
        <v>2236.5</v>
      </c>
      <c r="N272" s="59">
        <v>362.25</v>
      </c>
      <c r="O272" s="59">
        <f t="shared" si="78"/>
        <v>957.6</v>
      </c>
      <c r="P272" s="59">
        <f t="shared" si="79"/>
        <v>2233.3500000000004</v>
      </c>
      <c r="Q272" s="60">
        <v>0</v>
      </c>
      <c r="R272" s="59">
        <f t="shared" si="81"/>
        <v>6693.7500000000009</v>
      </c>
      <c r="S272" s="59">
        <f t="shared" si="82"/>
        <v>1886.65</v>
      </c>
      <c r="T272" s="59">
        <f t="shared" si="83"/>
        <v>4832.1000000000004</v>
      </c>
      <c r="U272" s="61">
        <f t="shared" si="84"/>
        <v>29613.35</v>
      </c>
      <c r="V272" s="62">
        <v>112</v>
      </c>
    </row>
    <row r="273" spans="1:22" s="21" customFormat="1" ht="50.1" customHeight="1" thickBot="1" x14ac:dyDescent="0.4">
      <c r="A273" s="146">
        <v>16</v>
      </c>
      <c r="B273" s="335" t="s">
        <v>302</v>
      </c>
      <c r="C273" s="146" t="s">
        <v>34</v>
      </c>
      <c r="D273" s="146" t="s">
        <v>300</v>
      </c>
      <c r="E273" s="177" t="s">
        <v>284</v>
      </c>
      <c r="F273" s="177" t="s">
        <v>36</v>
      </c>
      <c r="G273" s="141">
        <v>45108</v>
      </c>
      <c r="H273" s="141">
        <v>45292</v>
      </c>
      <c r="I273" s="149">
        <v>30000</v>
      </c>
      <c r="J273" s="150">
        <v>0</v>
      </c>
      <c r="K273" s="148">
        <v>25</v>
      </c>
      <c r="L273" s="147">
        <f>+I273*2.87%</f>
        <v>861</v>
      </c>
      <c r="M273" s="148">
        <f>+I273*7.1%</f>
        <v>2130</v>
      </c>
      <c r="N273" s="149">
        <f>+I273*1.15%</f>
        <v>345</v>
      </c>
      <c r="O273" s="149">
        <f>+I273*3.04%</f>
        <v>912</v>
      </c>
      <c r="P273" s="149">
        <f>+I273*7.09%</f>
        <v>2127</v>
      </c>
      <c r="Q273" s="151">
        <v>0</v>
      </c>
      <c r="R273" s="149">
        <f>SUM(L273,M273,N273,O273,P273)</f>
        <v>6375</v>
      </c>
      <c r="S273" s="149">
        <f>SUM(J273,K273,L273,O273,Q273)</f>
        <v>1798</v>
      </c>
      <c r="T273" s="149">
        <f>SUM(M273,N273,P273)</f>
        <v>4602</v>
      </c>
      <c r="U273" s="152">
        <f>I273-S273</f>
        <v>28202</v>
      </c>
      <c r="V273" s="153">
        <v>112</v>
      </c>
    </row>
    <row r="274" spans="1:22" s="21" customFormat="1" ht="15" customHeight="1" thickBot="1" x14ac:dyDescent="0.4">
      <c r="A274" s="188"/>
      <c r="B274" s="76"/>
      <c r="C274" s="76"/>
      <c r="D274" s="76"/>
      <c r="E274" s="76"/>
      <c r="F274" s="76"/>
      <c r="G274" s="76"/>
      <c r="H274" s="76"/>
      <c r="I274" s="77">
        <f>SUM(I258:I273)</f>
        <v>662500</v>
      </c>
      <c r="J274" s="77">
        <f t="shared" ref="J274:U274" si="85">SUM(J258:J273)</f>
        <v>14650.07</v>
      </c>
      <c r="K274" s="77">
        <f t="shared" si="85"/>
        <v>400</v>
      </c>
      <c r="L274" s="77">
        <f t="shared" si="85"/>
        <v>19013.75</v>
      </c>
      <c r="M274" s="77">
        <f t="shared" si="85"/>
        <v>47037.499999999993</v>
      </c>
      <c r="N274" s="77">
        <f t="shared" si="85"/>
        <v>7559.04</v>
      </c>
      <c r="O274" s="77">
        <f t="shared" si="85"/>
        <v>20139.999999999996</v>
      </c>
      <c r="P274" s="77">
        <f t="shared" si="85"/>
        <v>46971.250000000007</v>
      </c>
      <c r="Q274" s="77">
        <f t="shared" si="85"/>
        <v>1587.38</v>
      </c>
      <c r="R274" s="77">
        <f t="shared" si="85"/>
        <v>140746.54</v>
      </c>
      <c r="S274" s="77">
        <f t="shared" si="85"/>
        <v>55791.200000000012</v>
      </c>
      <c r="T274" s="77">
        <f t="shared" si="85"/>
        <v>101567.79000000001</v>
      </c>
      <c r="U274" s="77">
        <f t="shared" si="85"/>
        <v>606708.80000000005</v>
      </c>
      <c r="V274" s="78"/>
    </row>
    <row r="275" spans="1:22" s="5" customFormat="1" ht="8.1" customHeight="1" thickBot="1" x14ac:dyDescent="0.4">
      <c r="A275" s="1"/>
      <c r="B275" s="2"/>
      <c r="C275" s="1"/>
      <c r="D275" s="1"/>
      <c r="E275" s="1"/>
      <c r="F275" s="1"/>
      <c r="G275" s="1"/>
      <c r="H275" s="1"/>
      <c r="I275" s="2"/>
      <c r="J275" s="3"/>
      <c r="K275" s="3"/>
      <c r="L275" s="2"/>
      <c r="M275" s="3"/>
      <c r="N275" s="2"/>
      <c r="O275" s="2"/>
      <c r="P275" s="2"/>
      <c r="Q275" s="4"/>
      <c r="R275" s="2"/>
      <c r="S275" s="2"/>
      <c r="T275" s="2"/>
      <c r="U275" s="2"/>
      <c r="V275" s="2"/>
    </row>
    <row r="276" spans="1:22" s="21" customFormat="1" ht="18" customHeight="1" thickBot="1" x14ac:dyDescent="0.4">
      <c r="A276" s="16" t="s">
        <v>303</v>
      </c>
      <c r="B276" s="17"/>
      <c r="C276" s="17"/>
      <c r="D276" s="17"/>
      <c r="E276" s="17"/>
      <c r="F276" s="18"/>
      <c r="G276" s="282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4"/>
    </row>
    <row r="277" spans="1:22" s="5" customFormat="1" ht="32.1" customHeight="1" thickBot="1" x14ac:dyDescent="0.4">
      <c r="A277" s="82">
        <v>1</v>
      </c>
      <c r="B277" s="336" t="s">
        <v>304</v>
      </c>
      <c r="C277" s="63" t="s">
        <v>38</v>
      </c>
      <c r="D277" s="63" t="s">
        <v>303</v>
      </c>
      <c r="E277" s="103" t="s">
        <v>157</v>
      </c>
      <c r="F277" s="103" t="s">
        <v>36</v>
      </c>
      <c r="G277" s="45">
        <v>45108</v>
      </c>
      <c r="H277" s="45">
        <v>45292</v>
      </c>
      <c r="I277" s="221">
        <v>80000</v>
      </c>
      <c r="J277" s="48">
        <v>7400.87</v>
      </c>
      <c r="K277" s="50">
        <v>25</v>
      </c>
      <c r="L277" s="49">
        <f>+I277*2.87%</f>
        <v>2296</v>
      </c>
      <c r="M277" s="50">
        <f>+I277*7.1%</f>
        <v>5679.9999999999991</v>
      </c>
      <c r="N277" s="59">
        <v>860.29</v>
      </c>
      <c r="O277" s="49">
        <f>+I277*3.04%</f>
        <v>2432</v>
      </c>
      <c r="P277" s="49">
        <f>+I277*7.09%</f>
        <v>5672</v>
      </c>
      <c r="Q277" s="51">
        <v>0</v>
      </c>
      <c r="R277" s="49">
        <f>SUM(K277:P277)</f>
        <v>16965.29</v>
      </c>
      <c r="S277" s="49">
        <f>+J277+K277+L277+O277+Q277</f>
        <v>12153.869999999999</v>
      </c>
      <c r="T277" s="49">
        <f>+M277+N277+P277</f>
        <v>12212.289999999999</v>
      </c>
      <c r="U277" s="52">
        <f>+I277-S277</f>
        <v>67846.13</v>
      </c>
      <c r="V277" s="53">
        <v>112</v>
      </c>
    </row>
    <row r="278" spans="1:22" s="5" customFormat="1" ht="15" customHeight="1" thickBot="1" x14ac:dyDescent="0.4">
      <c r="A278" s="188"/>
      <c r="B278" s="76"/>
      <c r="C278" s="76"/>
      <c r="D278" s="76"/>
      <c r="E278" s="76"/>
      <c r="F278" s="76"/>
      <c r="G278" s="76"/>
      <c r="H278" s="76"/>
      <c r="I278" s="77">
        <f>SUM(I277)</f>
        <v>80000</v>
      </c>
      <c r="J278" s="77">
        <f t="shared" ref="J278:U278" si="86">SUM(J277)</f>
        <v>7400.87</v>
      </c>
      <c r="K278" s="77">
        <f t="shared" si="86"/>
        <v>25</v>
      </c>
      <c r="L278" s="77">
        <f t="shared" si="86"/>
        <v>2296</v>
      </c>
      <c r="M278" s="77">
        <f t="shared" si="86"/>
        <v>5679.9999999999991</v>
      </c>
      <c r="N278" s="77">
        <f t="shared" si="86"/>
        <v>860.29</v>
      </c>
      <c r="O278" s="77">
        <f t="shared" si="86"/>
        <v>2432</v>
      </c>
      <c r="P278" s="77">
        <f t="shared" si="86"/>
        <v>5672</v>
      </c>
      <c r="Q278" s="77">
        <f t="shared" si="86"/>
        <v>0</v>
      </c>
      <c r="R278" s="77">
        <f t="shared" si="86"/>
        <v>16965.29</v>
      </c>
      <c r="S278" s="77">
        <f t="shared" si="86"/>
        <v>12153.869999999999</v>
      </c>
      <c r="T278" s="77">
        <f t="shared" si="86"/>
        <v>12212.289999999999</v>
      </c>
      <c r="U278" s="77">
        <f t="shared" si="86"/>
        <v>67846.13</v>
      </c>
      <c r="V278" s="78"/>
    </row>
    <row r="279" spans="1:22" s="5" customFormat="1" ht="8.1" customHeight="1" thickBot="1" x14ac:dyDescent="0.4">
      <c r="A279" s="1"/>
      <c r="B279" s="2"/>
      <c r="C279" s="1"/>
      <c r="D279" s="1"/>
      <c r="E279" s="1"/>
      <c r="F279" s="1"/>
      <c r="G279" s="1"/>
      <c r="H279" s="1"/>
      <c r="I279" s="2"/>
      <c r="J279" s="3"/>
      <c r="K279" s="3"/>
      <c r="L279" s="2"/>
      <c r="M279" s="3"/>
      <c r="N279" s="2"/>
      <c r="O279" s="2"/>
      <c r="P279" s="2"/>
      <c r="Q279" s="4"/>
      <c r="R279" s="2"/>
      <c r="S279" s="2"/>
      <c r="T279" s="2"/>
      <c r="U279" s="2"/>
      <c r="V279" s="2"/>
    </row>
    <row r="280" spans="1:22" s="21" customFormat="1" ht="18" customHeight="1" thickBot="1" x14ac:dyDescent="0.4">
      <c r="A280" s="16" t="s">
        <v>305</v>
      </c>
      <c r="B280" s="17"/>
      <c r="C280" s="17"/>
      <c r="D280" s="17"/>
      <c r="E280" s="17"/>
      <c r="F280" s="18"/>
      <c r="G280" s="282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4"/>
    </row>
    <row r="281" spans="1:22" s="21" customFormat="1" ht="32.1" customHeight="1" x14ac:dyDescent="0.35">
      <c r="A281" s="54">
        <v>1</v>
      </c>
      <c r="B281" s="336" t="s">
        <v>306</v>
      </c>
      <c r="C281" s="63" t="s">
        <v>38</v>
      </c>
      <c r="D281" s="63" t="s">
        <v>307</v>
      </c>
      <c r="E281" s="103" t="s">
        <v>157</v>
      </c>
      <c r="F281" s="103" t="s">
        <v>36</v>
      </c>
      <c r="G281" s="123">
        <v>45170</v>
      </c>
      <c r="H281" s="45">
        <v>45352</v>
      </c>
      <c r="I281" s="325">
        <v>80000</v>
      </c>
      <c r="J281" s="116">
        <v>7400.87</v>
      </c>
      <c r="K281" s="121">
        <v>25</v>
      </c>
      <c r="L281" s="117">
        <f t="shared" ref="L281:L286" si="87">+I281*2.87%</f>
        <v>2296</v>
      </c>
      <c r="M281" s="121">
        <f t="shared" ref="M281:M286" si="88">+I281*7.1%</f>
        <v>5679.9999999999991</v>
      </c>
      <c r="N281" s="117">
        <v>860.29</v>
      </c>
      <c r="O281" s="117">
        <f t="shared" ref="O281:O286" si="89">+I281*3.04%</f>
        <v>2432</v>
      </c>
      <c r="P281" s="117">
        <f t="shared" ref="P281:P286" si="90">+I281*7.09%</f>
        <v>5672</v>
      </c>
      <c r="Q281" s="118">
        <v>0</v>
      </c>
      <c r="R281" s="117">
        <f t="shared" ref="R281:R286" si="91">SUM(K281:P281)</f>
        <v>16965.29</v>
      </c>
      <c r="S281" s="117">
        <f t="shared" ref="S281:S286" si="92">+J281+K281+L281+O281+Q281</f>
        <v>12153.869999999999</v>
      </c>
      <c r="T281" s="117">
        <f t="shared" ref="T281:T286" si="93">+M281+N281+P281</f>
        <v>12212.289999999999</v>
      </c>
      <c r="U281" s="119">
        <f t="shared" ref="U281:U286" si="94">+I281-S281</f>
        <v>67846.13</v>
      </c>
      <c r="V281" s="107">
        <v>112</v>
      </c>
    </row>
    <row r="282" spans="1:22" s="21" customFormat="1" ht="32.1" customHeight="1" x14ac:dyDescent="0.35">
      <c r="A282" s="54">
        <v>2</v>
      </c>
      <c r="B282" s="336" t="s">
        <v>308</v>
      </c>
      <c r="C282" s="63" t="s">
        <v>38</v>
      </c>
      <c r="D282" s="63" t="s">
        <v>307</v>
      </c>
      <c r="E282" s="54" t="s">
        <v>309</v>
      </c>
      <c r="F282" s="103" t="s">
        <v>36</v>
      </c>
      <c r="G282" s="123">
        <v>45231</v>
      </c>
      <c r="H282" s="123">
        <v>45413</v>
      </c>
      <c r="I282" s="117">
        <v>50000</v>
      </c>
      <c r="J282" s="121">
        <f>1854</f>
        <v>1854</v>
      </c>
      <c r="K282" s="121">
        <v>25</v>
      </c>
      <c r="L282" s="117">
        <f t="shared" si="87"/>
        <v>1435</v>
      </c>
      <c r="M282" s="121">
        <f t="shared" si="88"/>
        <v>3549.9999999999995</v>
      </c>
      <c r="N282" s="59">
        <f>+I282*1.15%</f>
        <v>575</v>
      </c>
      <c r="O282" s="117">
        <f t="shared" si="89"/>
        <v>1520</v>
      </c>
      <c r="P282" s="117">
        <f t="shared" si="90"/>
        <v>3545.0000000000005</v>
      </c>
      <c r="Q282" s="118">
        <v>0</v>
      </c>
      <c r="R282" s="117">
        <f t="shared" si="91"/>
        <v>10650</v>
      </c>
      <c r="S282" s="117">
        <f t="shared" si="92"/>
        <v>4834</v>
      </c>
      <c r="T282" s="117">
        <f t="shared" si="93"/>
        <v>7670</v>
      </c>
      <c r="U282" s="119">
        <f t="shared" si="94"/>
        <v>45166</v>
      </c>
      <c r="V282" s="107">
        <v>112</v>
      </c>
    </row>
    <row r="283" spans="1:22" s="21" customFormat="1" ht="32.1" customHeight="1" x14ac:dyDescent="0.35">
      <c r="A283" s="54">
        <v>3</v>
      </c>
      <c r="B283" s="337" t="s">
        <v>310</v>
      </c>
      <c r="C283" s="54" t="s">
        <v>34</v>
      </c>
      <c r="D283" s="63" t="s">
        <v>307</v>
      </c>
      <c r="E283" s="125" t="s">
        <v>311</v>
      </c>
      <c r="F283" s="103" t="s">
        <v>36</v>
      </c>
      <c r="G283" s="45">
        <v>45108</v>
      </c>
      <c r="H283" s="45">
        <v>45292</v>
      </c>
      <c r="I283" s="238">
        <v>35000</v>
      </c>
      <c r="J283" s="58">
        <v>0</v>
      </c>
      <c r="K283" s="105">
        <v>25</v>
      </c>
      <c r="L283" s="117">
        <f t="shared" si="87"/>
        <v>1004.5</v>
      </c>
      <c r="M283" s="105">
        <f t="shared" si="88"/>
        <v>2485</v>
      </c>
      <c r="N283" s="59">
        <f>+I283*1.15%</f>
        <v>402.5</v>
      </c>
      <c r="O283" s="59">
        <f t="shared" si="89"/>
        <v>1064</v>
      </c>
      <c r="P283" s="117">
        <f t="shared" si="90"/>
        <v>2481.5</v>
      </c>
      <c r="Q283" s="60">
        <v>0</v>
      </c>
      <c r="R283" s="59">
        <f t="shared" si="91"/>
        <v>7462.5</v>
      </c>
      <c r="S283" s="59">
        <f t="shared" si="92"/>
        <v>2093.5</v>
      </c>
      <c r="T283" s="59">
        <f t="shared" si="93"/>
        <v>5369</v>
      </c>
      <c r="U283" s="61">
        <f t="shared" si="94"/>
        <v>32906.5</v>
      </c>
      <c r="V283" s="62">
        <v>112</v>
      </c>
    </row>
    <row r="284" spans="1:22" s="21" customFormat="1" ht="32.1" customHeight="1" x14ac:dyDescent="0.35">
      <c r="A284" s="54">
        <v>4</v>
      </c>
      <c r="B284" s="337" t="s">
        <v>312</v>
      </c>
      <c r="C284" s="54" t="s">
        <v>34</v>
      </c>
      <c r="D284" s="63" t="s">
        <v>307</v>
      </c>
      <c r="E284" s="125" t="s">
        <v>311</v>
      </c>
      <c r="F284" s="103" t="s">
        <v>36</v>
      </c>
      <c r="G284" s="45">
        <v>45108</v>
      </c>
      <c r="H284" s="45">
        <v>45292</v>
      </c>
      <c r="I284" s="238">
        <v>42000</v>
      </c>
      <c r="J284" s="58">
        <v>724.92</v>
      </c>
      <c r="K284" s="105">
        <v>25</v>
      </c>
      <c r="L284" s="117">
        <f t="shared" si="87"/>
        <v>1205.4000000000001</v>
      </c>
      <c r="M284" s="105">
        <f t="shared" si="88"/>
        <v>2981.9999999999995</v>
      </c>
      <c r="N284" s="59">
        <f>+I284*1.15%</f>
        <v>483</v>
      </c>
      <c r="O284" s="59">
        <f t="shared" si="89"/>
        <v>1276.8</v>
      </c>
      <c r="P284" s="117">
        <f t="shared" si="90"/>
        <v>2977.8</v>
      </c>
      <c r="Q284" s="60">
        <v>0</v>
      </c>
      <c r="R284" s="59">
        <f t="shared" si="91"/>
        <v>8950</v>
      </c>
      <c r="S284" s="59">
        <f t="shared" si="92"/>
        <v>3232.12</v>
      </c>
      <c r="T284" s="59">
        <f t="shared" si="93"/>
        <v>6442.7999999999993</v>
      </c>
      <c r="U284" s="61">
        <f t="shared" si="94"/>
        <v>38767.879999999997</v>
      </c>
      <c r="V284" s="62">
        <v>112</v>
      </c>
    </row>
    <row r="285" spans="1:22" s="21" customFormat="1" ht="32.1" customHeight="1" x14ac:dyDescent="0.35">
      <c r="A285" s="54">
        <v>5</v>
      </c>
      <c r="B285" s="336" t="s">
        <v>313</v>
      </c>
      <c r="C285" s="54" t="s">
        <v>34</v>
      </c>
      <c r="D285" s="54" t="s">
        <v>307</v>
      </c>
      <c r="E285" s="125" t="s">
        <v>311</v>
      </c>
      <c r="F285" s="125" t="s">
        <v>36</v>
      </c>
      <c r="G285" s="45">
        <v>45231</v>
      </c>
      <c r="H285" s="45">
        <v>45413</v>
      </c>
      <c r="I285" s="238">
        <v>42000</v>
      </c>
      <c r="J285" s="58">
        <v>724.92</v>
      </c>
      <c r="K285" s="105">
        <v>25</v>
      </c>
      <c r="L285" s="117">
        <f t="shared" si="87"/>
        <v>1205.4000000000001</v>
      </c>
      <c r="M285" s="105">
        <f t="shared" si="88"/>
        <v>2981.9999999999995</v>
      </c>
      <c r="N285" s="59">
        <f>+I285*1.15%</f>
        <v>483</v>
      </c>
      <c r="O285" s="59">
        <f t="shared" si="89"/>
        <v>1276.8</v>
      </c>
      <c r="P285" s="117">
        <f t="shared" si="90"/>
        <v>2977.8</v>
      </c>
      <c r="Q285" s="60">
        <v>0</v>
      </c>
      <c r="R285" s="59">
        <f>SUM(K285:P285)</f>
        <v>8950</v>
      </c>
      <c r="S285" s="59">
        <f>+J285+K285+L285+O285+Q285</f>
        <v>3232.12</v>
      </c>
      <c r="T285" s="59">
        <f>+M285+N285+P285</f>
        <v>6442.7999999999993</v>
      </c>
      <c r="U285" s="61">
        <f>+I285-S285</f>
        <v>38767.879999999997</v>
      </c>
      <c r="V285" s="62">
        <v>112</v>
      </c>
    </row>
    <row r="286" spans="1:22" s="21" customFormat="1" ht="32.1" customHeight="1" thickBot="1" x14ac:dyDescent="0.4">
      <c r="A286" s="54">
        <v>6</v>
      </c>
      <c r="B286" s="337" t="s">
        <v>314</v>
      </c>
      <c r="C286" s="54" t="s">
        <v>34</v>
      </c>
      <c r="D286" s="54" t="s">
        <v>307</v>
      </c>
      <c r="E286" s="125" t="s">
        <v>311</v>
      </c>
      <c r="F286" s="125" t="s">
        <v>36</v>
      </c>
      <c r="G286" s="123">
        <v>45231</v>
      </c>
      <c r="H286" s="123">
        <v>45413</v>
      </c>
      <c r="I286" s="238">
        <v>37800</v>
      </c>
      <c r="J286" s="58">
        <v>132.15</v>
      </c>
      <c r="K286" s="105">
        <v>25</v>
      </c>
      <c r="L286" s="117">
        <f t="shared" si="87"/>
        <v>1084.8599999999999</v>
      </c>
      <c r="M286" s="105">
        <f t="shared" si="88"/>
        <v>2683.7999999999997</v>
      </c>
      <c r="N286" s="59">
        <f>+I286*1.15%</f>
        <v>434.7</v>
      </c>
      <c r="O286" s="59">
        <f t="shared" si="89"/>
        <v>1149.1199999999999</v>
      </c>
      <c r="P286" s="117">
        <f t="shared" si="90"/>
        <v>2680.02</v>
      </c>
      <c r="Q286" s="60">
        <v>0</v>
      </c>
      <c r="R286" s="59">
        <f t="shared" si="91"/>
        <v>8057.5</v>
      </c>
      <c r="S286" s="59">
        <f t="shared" si="92"/>
        <v>2391.13</v>
      </c>
      <c r="T286" s="59">
        <f t="shared" si="93"/>
        <v>5798.5199999999995</v>
      </c>
      <c r="U286" s="61">
        <f t="shared" si="94"/>
        <v>35408.870000000003</v>
      </c>
      <c r="V286" s="62">
        <v>112</v>
      </c>
    </row>
    <row r="287" spans="1:22" s="21" customFormat="1" ht="15" customHeight="1" thickBot="1" x14ac:dyDescent="0.4">
      <c r="A287" s="76"/>
      <c r="B287" s="76"/>
      <c r="C287" s="76"/>
      <c r="D287" s="76"/>
      <c r="E287" s="76"/>
      <c r="F287" s="76"/>
      <c r="G287" s="76"/>
      <c r="H287" s="76"/>
      <c r="I287" s="77">
        <f>SUM(I281:I286)</f>
        <v>286800</v>
      </c>
      <c r="J287" s="77">
        <f t="shared" ref="J287:U287" si="95">SUM(J281:J286)</f>
        <v>10836.859999999999</v>
      </c>
      <c r="K287" s="77">
        <f t="shared" si="95"/>
        <v>150</v>
      </c>
      <c r="L287" s="77">
        <f t="shared" si="95"/>
        <v>8231.16</v>
      </c>
      <c r="M287" s="77">
        <f t="shared" si="95"/>
        <v>20362.799999999996</v>
      </c>
      <c r="N287" s="77">
        <f t="shared" si="95"/>
        <v>3238.49</v>
      </c>
      <c r="O287" s="77">
        <f t="shared" si="95"/>
        <v>8718.7200000000012</v>
      </c>
      <c r="P287" s="77">
        <f t="shared" si="95"/>
        <v>20334.12</v>
      </c>
      <c r="Q287" s="77">
        <f t="shared" si="95"/>
        <v>0</v>
      </c>
      <c r="R287" s="77">
        <f t="shared" si="95"/>
        <v>61035.29</v>
      </c>
      <c r="S287" s="77">
        <f t="shared" si="95"/>
        <v>27936.739999999998</v>
      </c>
      <c r="T287" s="77">
        <f t="shared" si="95"/>
        <v>43935.409999999996</v>
      </c>
      <c r="U287" s="77">
        <f t="shared" si="95"/>
        <v>258863.26</v>
      </c>
      <c r="V287" s="78"/>
    </row>
    <row r="288" spans="1:22" s="21" customFormat="1" ht="8.1" customHeight="1" thickBot="1" x14ac:dyDescent="0.4">
      <c r="A288" s="30"/>
      <c r="B288" s="168"/>
      <c r="C288" s="168"/>
      <c r="D288" s="168"/>
      <c r="E288" s="168"/>
      <c r="F288" s="168"/>
      <c r="G288" s="168"/>
      <c r="H288" s="168"/>
      <c r="I288" s="137"/>
      <c r="J288" s="169"/>
      <c r="K288" s="169"/>
      <c r="L288" s="137"/>
      <c r="M288" s="169"/>
      <c r="N288" s="137"/>
      <c r="O288" s="137"/>
      <c r="P288" s="137"/>
      <c r="Q288" s="136"/>
      <c r="R288" s="137"/>
      <c r="S288" s="137"/>
      <c r="T288" s="137"/>
      <c r="U288" s="137"/>
      <c r="V288" s="32"/>
    </row>
    <row r="289" spans="1:22" s="21" customFormat="1" ht="15" customHeight="1" thickBot="1" x14ac:dyDescent="0.4">
      <c r="A289" s="35" t="s">
        <v>315</v>
      </c>
      <c r="B289" s="36"/>
      <c r="C289" s="36"/>
      <c r="D289" s="36"/>
      <c r="E289" s="37"/>
      <c r="F289" s="35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/>
    </row>
    <row r="290" spans="1:22" s="21" customFormat="1" ht="45.95" customHeight="1" thickBot="1" x14ac:dyDescent="0.4">
      <c r="A290" s="42">
        <v>1</v>
      </c>
      <c r="B290" s="236" t="s">
        <v>316</v>
      </c>
      <c r="C290" s="54" t="s">
        <v>34</v>
      </c>
      <c r="D290" s="176" t="s">
        <v>315</v>
      </c>
      <c r="E290" s="63" t="s">
        <v>317</v>
      </c>
      <c r="F290" s="103" t="s">
        <v>36</v>
      </c>
      <c r="G290" s="45">
        <v>45231</v>
      </c>
      <c r="H290" s="46">
        <v>45413</v>
      </c>
      <c r="I290" s="106">
        <v>40000</v>
      </c>
      <c r="J290" s="148">
        <f>442.65</f>
        <v>442.65</v>
      </c>
      <c r="K290" s="105">
        <v>25</v>
      </c>
      <c r="L290" s="59">
        <f>+I290*2.87%</f>
        <v>1148</v>
      </c>
      <c r="M290" s="58">
        <f>+I290*7.1%</f>
        <v>2839.9999999999995</v>
      </c>
      <c r="N290" s="59">
        <f>+I290*1.15%</f>
        <v>460</v>
      </c>
      <c r="O290" s="59">
        <f>+I290*3.04%</f>
        <v>1216</v>
      </c>
      <c r="P290" s="59">
        <f>+I290*7.09%</f>
        <v>2836</v>
      </c>
      <c r="Q290" s="60">
        <v>0</v>
      </c>
      <c r="R290" s="59">
        <f>SUM(K290:P290)</f>
        <v>8525</v>
      </c>
      <c r="S290" s="59">
        <f>+J290+K290+L290+O290+Q290</f>
        <v>2831.65</v>
      </c>
      <c r="T290" s="59">
        <f>+M290+N290+P290</f>
        <v>6136</v>
      </c>
      <c r="U290" s="61">
        <f>+I290-S290</f>
        <v>37168.35</v>
      </c>
      <c r="V290" s="62">
        <v>112</v>
      </c>
    </row>
    <row r="291" spans="1:22" s="21" customFormat="1" ht="15" customHeight="1" thickBot="1" x14ac:dyDescent="0.4">
      <c r="A291" s="210"/>
      <c r="B291" s="211"/>
      <c r="C291" s="211"/>
      <c r="D291" s="211"/>
      <c r="E291" s="211"/>
      <c r="F291" s="211"/>
      <c r="G291" s="211"/>
      <c r="H291" s="212"/>
      <c r="I291" s="77">
        <f>SUM(I290)</f>
        <v>40000</v>
      </c>
      <c r="J291" s="77">
        <f t="shared" ref="J291:U291" si="96">SUM(J290)</f>
        <v>442.65</v>
      </c>
      <c r="K291" s="77">
        <f t="shared" si="96"/>
        <v>25</v>
      </c>
      <c r="L291" s="77">
        <f t="shared" si="96"/>
        <v>1148</v>
      </c>
      <c r="M291" s="77">
        <f t="shared" si="96"/>
        <v>2839.9999999999995</v>
      </c>
      <c r="N291" s="77">
        <f t="shared" si="96"/>
        <v>460</v>
      </c>
      <c r="O291" s="77">
        <f t="shared" si="96"/>
        <v>1216</v>
      </c>
      <c r="P291" s="77">
        <f t="shared" si="96"/>
        <v>2836</v>
      </c>
      <c r="Q291" s="77">
        <f t="shared" si="96"/>
        <v>0</v>
      </c>
      <c r="R291" s="77">
        <f t="shared" si="96"/>
        <v>8525</v>
      </c>
      <c r="S291" s="77">
        <f t="shared" si="96"/>
        <v>2831.65</v>
      </c>
      <c r="T291" s="77">
        <f t="shared" si="96"/>
        <v>6136</v>
      </c>
      <c r="U291" s="77">
        <f t="shared" si="96"/>
        <v>37168.35</v>
      </c>
      <c r="V291" s="78"/>
    </row>
    <row r="292" spans="1:22" s="21" customFormat="1" ht="8.1" customHeight="1" thickBot="1" x14ac:dyDescent="0.4">
      <c r="A292" s="30"/>
      <c r="B292" s="168"/>
      <c r="C292" s="168"/>
      <c r="D292" s="168"/>
      <c r="E292" s="168"/>
      <c r="F292" s="168"/>
      <c r="G292" s="168"/>
      <c r="H292" s="168"/>
      <c r="I292" s="137"/>
      <c r="J292" s="169"/>
      <c r="K292" s="169"/>
      <c r="L292" s="137"/>
      <c r="M292" s="169"/>
      <c r="N292" s="137"/>
      <c r="O292" s="137"/>
      <c r="P292" s="137"/>
      <c r="Q292" s="136"/>
      <c r="R292" s="137"/>
      <c r="S292" s="137"/>
      <c r="T292" s="137"/>
      <c r="U292" s="137"/>
      <c r="V292" s="32"/>
    </row>
    <row r="293" spans="1:22" s="21" customFormat="1" ht="15" customHeight="1" thickBot="1" x14ac:dyDescent="0.4">
      <c r="A293" s="35" t="s">
        <v>318</v>
      </c>
      <c r="B293" s="36"/>
      <c r="C293" s="36"/>
      <c r="D293" s="36"/>
      <c r="E293" s="37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7"/>
    </row>
    <row r="294" spans="1:22" s="21" customFormat="1" ht="30" customHeight="1" x14ac:dyDescent="0.35">
      <c r="A294" s="42">
        <v>1</v>
      </c>
      <c r="B294" s="236" t="s">
        <v>319</v>
      </c>
      <c r="C294" s="54" t="s">
        <v>38</v>
      </c>
      <c r="D294" s="175" t="s">
        <v>318</v>
      </c>
      <c r="E294" s="42" t="s">
        <v>320</v>
      </c>
      <c r="F294" s="139" t="s">
        <v>36</v>
      </c>
      <c r="G294" s="46">
        <v>45200</v>
      </c>
      <c r="H294" s="46">
        <v>45383</v>
      </c>
      <c r="I294" s="49">
        <v>22575</v>
      </c>
      <c r="J294" s="50">
        <v>0</v>
      </c>
      <c r="K294" s="50">
        <v>25</v>
      </c>
      <c r="L294" s="49">
        <f>+I294*2.87%</f>
        <v>647.90250000000003</v>
      </c>
      <c r="M294" s="50">
        <v>1602.83</v>
      </c>
      <c r="N294" s="72">
        <v>259.61</v>
      </c>
      <c r="O294" s="49">
        <f>+I294*3.04%</f>
        <v>686.28</v>
      </c>
      <c r="P294" s="59">
        <f>+I294*7.09%</f>
        <v>1600.5675000000001</v>
      </c>
      <c r="Q294" s="51">
        <v>0</v>
      </c>
      <c r="R294" s="49">
        <f>SUM(K294:P294)</f>
        <v>4822.1900000000005</v>
      </c>
      <c r="S294" s="49">
        <f>+J294+K294+L294+O294+Q294</f>
        <v>1359.1824999999999</v>
      </c>
      <c r="T294" s="49">
        <f>+M294+N294+P294</f>
        <v>3463.0075000000002</v>
      </c>
      <c r="U294" s="52">
        <f>+I294-S294</f>
        <v>21215.817500000001</v>
      </c>
      <c r="V294" s="53">
        <v>112</v>
      </c>
    </row>
    <row r="295" spans="1:22" s="21" customFormat="1" ht="30" customHeight="1" x14ac:dyDescent="0.35">
      <c r="A295" s="54">
        <v>2</v>
      </c>
      <c r="B295" s="337" t="s">
        <v>321</v>
      </c>
      <c r="C295" s="54" t="s">
        <v>38</v>
      </c>
      <c r="D295" s="176" t="s">
        <v>318</v>
      </c>
      <c r="E295" s="63" t="s">
        <v>320</v>
      </c>
      <c r="F295" s="103" t="s">
        <v>36</v>
      </c>
      <c r="G295" s="45">
        <v>45231</v>
      </c>
      <c r="H295" s="123">
        <v>45413</v>
      </c>
      <c r="I295" s="117">
        <v>22575</v>
      </c>
      <c r="J295" s="121">
        <v>0</v>
      </c>
      <c r="K295" s="121">
        <v>25</v>
      </c>
      <c r="L295" s="117">
        <f>+I295*2.87%</f>
        <v>647.90250000000003</v>
      </c>
      <c r="M295" s="58">
        <v>1602.83</v>
      </c>
      <c r="N295" s="72">
        <v>259.61</v>
      </c>
      <c r="O295" s="117">
        <f>+I295*3.04%</f>
        <v>686.28</v>
      </c>
      <c r="P295" s="59">
        <f>+I295*7.09%</f>
        <v>1600.5675000000001</v>
      </c>
      <c r="Q295" s="118">
        <v>0</v>
      </c>
      <c r="R295" s="117">
        <f>SUM(K295:P295)</f>
        <v>4822.1900000000005</v>
      </c>
      <c r="S295" s="117">
        <f>+J295+K295+L295+O295+Q295</f>
        <v>1359.1824999999999</v>
      </c>
      <c r="T295" s="117">
        <f>+M295+N295+P295</f>
        <v>3463.0075000000002</v>
      </c>
      <c r="U295" s="119">
        <f>+I295-S295</f>
        <v>21215.817500000001</v>
      </c>
      <c r="V295" s="107">
        <v>112</v>
      </c>
    </row>
    <row r="296" spans="1:22" s="21" customFormat="1" ht="32.25" customHeight="1" thickBot="1" x14ac:dyDescent="0.4">
      <c r="A296" s="63">
        <v>3</v>
      </c>
      <c r="B296" s="281" t="s">
        <v>322</v>
      </c>
      <c r="C296" s="67" t="s">
        <v>38</v>
      </c>
      <c r="D296" s="338" t="s">
        <v>318</v>
      </c>
      <c r="E296" s="67" t="s">
        <v>320</v>
      </c>
      <c r="F296" s="101" t="s">
        <v>36</v>
      </c>
      <c r="G296" s="123">
        <v>45200</v>
      </c>
      <c r="H296" s="123">
        <v>45383</v>
      </c>
      <c r="I296" s="72">
        <v>22575</v>
      </c>
      <c r="J296" s="71">
        <v>0</v>
      </c>
      <c r="K296" s="71">
        <v>25</v>
      </c>
      <c r="L296" s="72">
        <f>+I296*2.87%</f>
        <v>647.90250000000003</v>
      </c>
      <c r="M296" s="150">
        <v>1602.83</v>
      </c>
      <c r="N296" s="72">
        <v>259.61</v>
      </c>
      <c r="O296" s="72">
        <f>+I296*3.04%</f>
        <v>686.28</v>
      </c>
      <c r="P296" s="59">
        <f>+I296*7.09%</f>
        <v>1600.5675000000001</v>
      </c>
      <c r="Q296" s="73">
        <v>0</v>
      </c>
      <c r="R296" s="72">
        <f>SUM(K296:P296)</f>
        <v>4822.1900000000005</v>
      </c>
      <c r="S296" s="72">
        <f>+J296+K296+L296+O296+Q296</f>
        <v>1359.1824999999999</v>
      </c>
      <c r="T296" s="72">
        <f>+M296+N296+P296</f>
        <v>3463.0075000000002</v>
      </c>
      <c r="U296" s="74">
        <f>+I296-S296</f>
        <v>21215.817500000001</v>
      </c>
      <c r="V296" s="75">
        <v>112</v>
      </c>
    </row>
    <row r="297" spans="1:22" s="21" customFormat="1" ht="15" customHeight="1" thickBot="1" x14ac:dyDescent="0.4">
      <c r="A297" s="76"/>
      <c r="B297" s="76"/>
      <c r="C297" s="76"/>
      <c r="D297" s="76"/>
      <c r="E297" s="76"/>
      <c r="F297" s="76"/>
      <c r="G297" s="76"/>
      <c r="H297" s="76"/>
      <c r="I297" s="77">
        <f>SUM(I294:I296)</f>
        <v>67725</v>
      </c>
      <c r="J297" s="77">
        <f t="shared" ref="J297:T297" si="97">SUM(J294:J296)</f>
        <v>0</v>
      </c>
      <c r="K297" s="77">
        <f t="shared" si="97"/>
        <v>75</v>
      </c>
      <c r="L297" s="77">
        <f t="shared" si="97"/>
        <v>1943.7075</v>
      </c>
      <c r="M297" s="77">
        <f t="shared" si="97"/>
        <v>4808.49</v>
      </c>
      <c r="N297" s="77">
        <f t="shared" si="97"/>
        <v>778.83</v>
      </c>
      <c r="O297" s="77">
        <f t="shared" si="97"/>
        <v>2058.84</v>
      </c>
      <c r="P297" s="77">
        <f t="shared" si="97"/>
        <v>4801.7025000000003</v>
      </c>
      <c r="Q297" s="77">
        <f t="shared" si="97"/>
        <v>0</v>
      </c>
      <c r="R297" s="77">
        <f t="shared" si="97"/>
        <v>14466.570000000002</v>
      </c>
      <c r="S297" s="77">
        <f t="shared" si="97"/>
        <v>4077.5474999999997</v>
      </c>
      <c r="T297" s="77">
        <f t="shared" si="97"/>
        <v>10389.022500000001</v>
      </c>
      <c r="U297" s="77">
        <f>SUM(U294:U296)</f>
        <v>63647.452499999999</v>
      </c>
      <c r="V297" s="78"/>
    </row>
    <row r="298" spans="1:22" s="21" customFormat="1" ht="8.1" customHeight="1" thickBot="1" x14ac:dyDescent="0.4">
      <c r="A298" s="30"/>
      <c r="B298" s="168"/>
      <c r="C298" s="168"/>
      <c r="D298" s="168"/>
      <c r="E298" s="168"/>
      <c r="F298" s="168"/>
      <c r="G298" s="168"/>
      <c r="H298" s="168"/>
      <c r="I298" s="137"/>
      <c r="J298" s="169"/>
      <c r="K298" s="169"/>
      <c r="L298" s="137"/>
      <c r="M298" s="169"/>
      <c r="N298" s="137"/>
      <c r="O298" s="137"/>
      <c r="P298" s="137"/>
      <c r="Q298" s="136"/>
      <c r="R298" s="137"/>
      <c r="S298" s="137"/>
      <c r="T298" s="137"/>
      <c r="U298" s="137"/>
      <c r="V298" s="32"/>
    </row>
    <row r="299" spans="1:22" s="21" customFormat="1" ht="15" customHeight="1" thickBot="1" x14ac:dyDescent="0.4">
      <c r="A299" s="142" t="s">
        <v>323</v>
      </c>
      <c r="B299" s="143"/>
      <c r="C299" s="143"/>
      <c r="D299" s="36"/>
      <c r="E299" s="37"/>
      <c r="F299" s="35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7"/>
    </row>
    <row r="300" spans="1:22" s="21" customFormat="1" ht="31.5" x14ac:dyDescent="0.35">
      <c r="A300" s="42">
        <v>1</v>
      </c>
      <c r="B300" s="339" t="s">
        <v>324</v>
      </c>
      <c r="C300" s="42" t="s">
        <v>38</v>
      </c>
      <c r="D300" s="175" t="s">
        <v>325</v>
      </c>
      <c r="E300" s="42" t="s">
        <v>263</v>
      </c>
      <c r="F300" s="139" t="s">
        <v>36</v>
      </c>
      <c r="G300" s="46">
        <v>45200</v>
      </c>
      <c r="H300" s="46">
        <v>45383</v>
      </c>
      <c r="I300" s="49">
        <v>120000</v>
      </c>
      <c r="J300" s="48">
        <f>16809.87</f>
        <v>16809.87</v>
      </c>
      <c r="K300" s="50">
        <v>25</v>
      </c>
      <c r="L300" s="49">
        <f>+I300*2.87%</f>
        <v>3444</v>
      </c>
      <c r="M300" s="50">
        <f>+I300*7.1%</f>
        <v>8520</v>
      </c>
      <c r="N300" s="59">
        <v>860.29</v>
      </c>
      <c r="O300" s="49">
        <f>+I300*3.04%</f>
        <v>3648</v>
      </c>
      <c r="P300" s="49">
        <f>+I300*7.09%</f>
        <v>8508</v>
      </c>
      <c r="Q300" s="51">
        <v>0</v>
      </c>
      <c r="R300" s="49">
        <f>SUM(K300:P300)</f>
        <v>25005.29</v>
      </c>
      <c r="S300" s="49">
        <f>+J300+K300+L300+O300+Q300</f>
        <v>23926.87</v>
      </c>
      <c r="T300" s="49">
        <f>+M300+N300+P300</f>
        <v>17888.29</v>
      </c>
      <c r="U300" s="52">
        <f>+I300-S300</f>
        <v>96073.13</v>
      </c>
      <c r="V300" s="53">
        <v>112</v>
      </c>
    </row>
    <row r="301" spans="1:22" s="21" customFormat="1" ht="30" customHeight="1" thickBot="1" x14ac:dyDescent="0.4">
      <c r="A301" s="65">
        <v>2</v>
      </c>
      <c r="B301" s="340" t="s">
        <v>326</v>
      </c>
      <c r="C301" s="65" t="s">
        <v>38</v>
      </c>
      <c r="D301" s="341" t="s">
        <v>325</v>
      </c>
      <c r="E301" s="65" t="s">
        <v>327</v>
      </c>
      <c r="F301" s="85" t="s">
        <v>36</v>
      </c>
      <c r="G301" s="123">
        <v>45170</v>
      </c>
      <c r="H301" s="45">
        <v>45352</v>
      </c>
      <c r="I301" s="90">
        <v>25200</v>
      </c>
      <c r="J301" s="89">
        <v>0</v>
      </c>
      <c r="K301" s="129">
        <v>25</v>
      </c>
      <c r="L301" s="112">
        <v>723.24</v>
      </c>
      <c r="M301" s="129">
        <f>+I301*7.1%</f>
        <v>1789.1999999999998</v>
      </c>
      <c r="N301" s="117">
        <f>+I301*1.15%</f>
        <v>289.8</v>
      </c>
      <c r="O301" s="90">
        <f>+I301*3.04%</f>
        <v>766.08</v>
      </c>
      <c r="P301" s="117">
        <f>+I301*7.09%</f>
        <v>1786.68</v>
      </c>
      <c r="Q301" s="60">
        <v>1587.38</v>
      </c>
      <c r="R301" s="90">
        <f>SUM(K301:P301)</f>
        <v>5380</v>
      </c>
      <c r="S301" s="90">
        <f>+J301+K301+L301+O301+Q301</f>
        <v>3101.7000000000003</v>
      </c>
      <c r="T301" s="90">
        <f>+M301+N301+P301</f>
        <v>3865.6800000000003</v>
      </c>
      <c r="U301" s="92">
        <f>+I301-S301</f>
        <v>22098.3</v>
      </c>
      <c r="V301" s="227">
        <v>112</v>
      </c>
    </row>
    <row r="302" spans="1:22" s="21" customFormat="1" ht="15" customHeight="1" thickBot="1" x14ac:dyDescent="0.4">
      <c r="A302" s="76"/>
      <c r="B302" s="76"/>
      <c r="C302" s="76"/>
      <c r="D302" s="76"/>
      <c r="E302" s="76"/>
      <c r="F302" s="76"/>
      <c r="G302" s="76"/>
      <c r="H302" s="76"/>
      <c r="I302" s="77">
        <f>SUM(I300:I301)</f>
        <v>145200</v>
      </c>
      <c r="J302" s="77">
        <f t="shared" ref="J302:U302" si="98">SUM(J300:J301)</f>
        <v>16809.87</v>
      </c>
      <c r="K302" s="77">
        <f t="shared" si="98"/>
        <v>50</v>
      </c>
      <c r="L302" s="77">
        <f t="shared" si="98"/>
        <v>4167.24</v>
      </c>
      <c r="M302" s="77">
        <f t="shared" si="98"/>
        <v>10309.200000000001</v>
      </c>
      <c r="N302" s="77">
        <f t="shared" si="98"/>
        <v>1150.0899999999999</v>
      </c>
      <c r="O302" s="77">
        <f t="shared" si="98"/>
        <v>4414.08</v>
      </c>
      <c r="P302" s="77">
        <f t="shared" si="98"/>
        <v>10294.68</v>
      </c>
      <c r="Q302" s="77">
        <f t="shared" si="98"/>
        <v>1587.38</v>
      </c>
      <c r="R302" s="77">
        <f t="shared" si="98"/>
        <v>30385.29</v>
      </c>
      <c r="S302" s="77">
        <f t="shared" si="98"/>
        <v>27028.57</v>
      </c>
      <c r="T302" s="77">
        <f t="shared" si="98"/>
        <v>21753.97</v>
      </c>
      <c r="U302" s="77">
        <f t="shared" si="98"/>
        <v>118171.43000000001</v>
      </c>
      <c r="V302" s="78"/>
    </row>
    <row r="303" spans="1:22" s="21" customFormat="1" ht="8.1" customHeight="1" thickBot="1" x14ac:dyDescent="0.4">
      <c r="A303" s="9"/>
      <c r="B303" s="10"/>
      <c r="C303" s="9"/>
      <c r="D303" s="10"/>
      <c r="E303" s="10"/>
      <c r="F303" s="9"/>
      <c r="G303" s="9"/>
      <c r="H303" s="9"/>
      <c r="I303" s="10"/>
      <c r="J303" s="3"/>
      <c r="K303" s="3"/>
      <c r="L303" s="10"/>
      <c r="M303" s="3"/>
      <c r="N303" s="10"/>
      <c r="O303" s="10"/>
      <c r="P303" s="10"/>
      <c r="Q303" s="4"/>
      <c r="R303" s="10"/>
      <c r="S303" s="10"/>
      <c r="T303" s="10"/>
      <c r="U303" s="10"/>
      <c r="V303" s="10"/>
    </row>
    <row r="304" spans="1:22" s="21" customFormat="1" ht="15" customHeight="1" thickBot="1" x14ac:dyDescent="0.4">
      <c r="A304" s="35" t="s">
        <v>328</v>
      </c>
      <c r="B304" s="36"/>
      <c r="C304" s="36"/>
      <c r="D304" s="36"/>
      <c r="E304" s="36"/>
      <c r="F304" s="36"/>
      <c r="G304" s="282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4"/>
    </row>
    <row r="305" spans="1:22" s="154" customFormat="1" ht="41.25" customHeight="1" x14ac:dyDescent="0.35">
      <c r="A305" s="342">
        <v>1</v>
      </c>
      <c r="B305" s="170" t="s">
        <v>329</v>
      </c>
      <c r="C305" s="342" t="s">
        <v>38</v>
      </c>
      <c r="D305" s="343" t="s">
        <v>330</v>
      </c>
      <c r="E305" s="344" t="s">
        <v>331</v>
      </c>
      <c r="F305" s="344" t="s">
        <v>36</v>
      </c>
      <c r="G305" s="45">
        <v>45231</v>
      </c>
      <c r="H305" s="46">
        <v>45413</v>
      </c>
      <c r="I305" s="345">
        <v>25200</v>
      </c>
      <c r="J305" s="50">
        <v>0</v>
      </c>
      <c r="K305" s="48">
        <v>25</v>
      </c>
      <c r="L305" s="112">
        <v>723.24</v>
      </c>
      <c r="M305" s="48">
        <f>+I305*7.1%</f>
        <v>1789.1999999999998</v>
      </c>
      <c r="N305" s="117">
        <f>+I305*1.15%</f>
        <v>289.8</v>
      </c>
      <c r="O305" s="50">
        <f>+I305*3.04%</f>
        <v>766.08</v>
      </c>
      <c r="P305" s="49">
        <f>+I305*7.09%</f>
        <v>1786.68</v>
      </c>
      <c r="Q305" s="51">
        <v>0</v>
      </c>
      <c r="R305" s="50">
        <f>SUM(L305,M305,N305,O305,P305)</f>
        <v>5355</v>
      </c>
      <c r="S305" s="50">
        <f>SUM(J305,K305,L305,O305,Q305)</f>
        <v>1514.3200000000002</v>
      </c>
      <c r="T305" s="50">
        <f>SUM(M305,N305,P305)</f>
        <v>3865.6800000000003</v>
      </c>
      <c r="U305" s="346">
        <f>I305-S305</f>
        <v>23685.68</v>
      </c>
      <c r="V305" s="347">
        <v>112</v>
      </c>
    </row>
    <row r="306" spans="1:22" s="154" customFormat="1" ht="39" customHeight="1" x14ac:dyDescent="0.35">
      <c r="A306" s="348">
        <v>2</v>
      </c>
      <c r="B306" s="145" t="s">
        <v>332</v>
      </c>
      <c r="C306" s="348" t="s">
        <v>34</v>
      </c>
      <c r="D306" s="349" t="s">
        <v>330</v>
      </c>
      <c r="E306" s="350" t="s">
        <v>327</v>
      </c>
      <c r="F306" s="350" t="s">
        <v>36</v>
      </c>
      <c r="G306" s="45">
        <v>45078</v>
      </c>
      <c r="H306" s="45">
        <v>45261</v>
      </c>
      <c r="I306" s="105">
        <v>25200</v>
      </c>
      <c r="J306" s="105">
        <v>0</v>
      </c>
      <c r="K306" s="105">
        <v>25</v>
      </c>
      <c r="L306" s="112">
        <v>723.24</v>
      </c>
      <c r="M306" s="105">
        <f>+I306*7.1%</f>
        <v>1789.1999999999998</v>
      </c>
      <c r="N306" s="117">
        <f>+I306*1.15%</f>
        <v>289.8</v>
      </c>
      <c r="O306" s="58">
        <f>+I306*3.04%</f>
        <v>766.08</v>
      </c>
      <c r="P306" s="59">
        <f>+I306*7.09%</f>
        <v>1786.68</v>
      </c>
      <c r="Q306" s="60">
        <v>0</v>
      </c>
      <c r="R306" s="105">
        <v>8525</v>
      </c>
      <c r="S306" s="105">
        <v>1514.31</v>
      </c>
      <c r="T306" s="105">
        <v>3865.68</v>
      </c>
      <c r="U306" s="351">
        <v>23685.68</v>
      </c>
      <c r="V306" s="352">
        <v>112</v>
      </c>
    </row>
    <row r="307" spans="1:22" s="154" customFormat="1" ht="39" customHeight="1" thickBot="1" x14ac:dyDescent="0.4">
      <c r="A307" s="353">
        <v>3</v>
      </c>
      <c r="B307" s="335" t="s">
        <v>333</v>
      </c>
      <c r="C307" s="353" t="s">
        <v>38</v>
      </c>
      <c r="D307" s="354" t="s">
        <v>330</v>
      </c>
      <c r="E307" s="355" t="s">
        <v>331</v>
      </c>
      <c r="F307" s="355" t="s">
        <v>36</v>
      </c>
      <c r="G307" s="45">
        <v>45078</v>
      </c>
      <c r="H307" s="45">
        <v>45261</v>
      </c>
      <c r="I307" s="148">
        <v>25200</v>
      </c>
      <c r="J307" s="148">
        <v>0</v>
      </c>
      <c r="K307" s="148">
        <v>25</v>
      </c>
      <c r="L307" s="112">
        <v>723.24</v>
      </c>
      <c r="M307" s="148">
        <f>+I307*7.1%</f>
        <v>1789.1999999999998</v>
      </c>
      <c r="N307" s="117">
        <f>+I307*1.15%</f>
        <v>289.8</v>
      </c>
      <c r="O307" s="150">
        <f>+I307*3.04%</f>
        <v>766.08</v>
      </c>
      <c r="P307" s="117">
        <f>+I307*7.09%</f>
        <v>1786.68</v>
      </c>
      <c r="Q307" s="151">
        <v>0</v>
      </c>
      <c r="R307" s="148">
        <v>8525</v>
      </c>
      <c r="S307" s="148">
        <v>1514.31</v>
      </c>
      <c r="T307" s="148">
        <v>3865.68</v>
      </c>
      <c r="U307" s="356">
        <v>23685.68</v>
      </c>
      <c r="V307" s="357">
        <v>112</v>
      </c>
    </row>
    <row r="308" spans="1:22" s="154" customFormat="1" ht="15" customHeight="1" thickBot="1" x14ac:dyDescent="0.4">
      <c r="A308" s="210"/>
      <c r="B308" s="211"/>
      <c r="C308" s="211"/>
      <c r="D308" s="211"/>
      <c r="E308" s="211"/>
      <c r="F308" s="211"/>
      <c r="G308" s="211"/>
      <c r="H308" s="212"/>
      <c r="I308" s="77">
        <f t="shared" ref="I308:T308" si="99">SUM(I305:I307)</f>
        <v>75600</v>
      </c>
      <c r="J308" s="77">
        <f t="shared" si="99"/>
        <v>0</v>
      </c>
      <c r="K308" s="77">
        <f t="shared" si="99"/>
        <v>75</v>
      </c>
      <c r="L308" s="77">
        <f t="shared" si="99"/>
        <v>2169.7200000000003</v>
      </c>
      <c r="M308" s="77">
        <f t="shared" si="99"/>
        <v>5367.5999999999995</v>
      </c>
      <c r="N308" s="77">
        <f t="shared" si="99"/>
        <v>869.40000000000009</v>
      </c>
      <c r="O308" s="77">
        <f t="shared" si="99"/>
        <v>2298.2400000000002</v>
      </c>
      <c r="P308" s="77">
        <f t="shared" si="99"/>
        <v>5360.04</v>
      </c>
      <c r="Q308" s="77">
        <f t="shared" si="99"/>
        <v>0</v>
      </c>
      <c r="R308" s="77">
        <f t="shared" si="99"/>
        <v>22405</v>
      </c>
      <c r="S308" s="77">
        <f t="shared" si="99"/>
        <v>4542.9400000000005</v>
      </c>
      <c r="T308" s="77">
        <f t="shared" si="99"/>
        <v>11597.04</v>
      </c>
      <c r="U308" s="77">
        <f>SUM(U305:U307)</f>
        <v>71057.040000000008</v>
      </c>
      <c r="V308" s="77"/>
    </row>
    <row r="309" spans="1:22" s="21" customFormat="1" ht="8.1" customHeight="1" thickBot="1" x14ac:dyDescent="0.4">
      <c r="A309" s="30"/>
      <c r="B309" s="168"/>
      <c r="C309" s="168"/>
      <c r="D309" s="168"/>
      <c r="E309" s="168"/>
      <c r="F309" s="168"/>
      <c r="G309" s="168"/>
      <c r="H309" s="168"/>
      <c r="I309" s="137"/>
      <c r="J309" s="169"/>
      <c r="K309" s="169"/>
      <c r="L309" s="137"/>
      <c r="M309" s="169"/>
      <c r="N309" s="137"/>
      <c r="O309" s="137"/>
      <c r="P309" s="137"/>
      <c r="Q309" s="136"/>
      <c r="R309" s="137"/>
      <c r="S309" s="137"/>
      <c r="T309" s="137"/>
      <c r="U309" s="137"/>
      <c r="V309" s="32"/>
    </row>
    <row r="310" spans="1:22" s="21" customFormat="1" ht="15" customHeight="1" thickBot="1" x14ac:dyDescent="0.4">
      <c r="A310" s="142" t="s">
        <v>334</v>
      </c>
      <c r="B310" s="143"/>
      <c r="C310" s="143"/>
      <c r="D310" s="143"/>
      <c r="E310" s="143"/>
      <c r="F310" s="143"/>
      <c r="G310" s="282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4"/>
    </row>
    <row r="311" spans="1:22" s="21" customFormat="1" ht="30" customHeight="1" x14ac:dyDescent="0.35">
      <c r="A311" s="42">
        <v>1</v>
      </c>
      <c r="B311" s="170" t="s">
        <v>335</v>
      </c>
      <c r="C311" s="42" t="s">
        <v>38</v>
      </c>
      <c r="D311" s="42" t="s">
        <v>334</v>
      </c>
      <c r="E311" s="42" t="s">
        <v>157</v>
      </c>
      <c r="F311" s="139" t="s">
        <v>36</v>
      </c>
      <c r="G311" s="358">
        <v>45170</v>
      </c>
      <c r="H311" s="69">
        <v>45352</v>
      </c>
      <c r="I311" s="117">
        <v>50000</v>
      </c>
      <c r="J311" s="105">
        <v>1615.89</v>
      </c>
      <c r="K311" s="121">
        <v>25</v>
      </c>
      <c r="L311" s="117">
        <f>+I311*2.87%</f>
        <v>1435</v>
      </c>
      <c r="M311" s="121">
        <f>+I311*7.1%</f>
        <v>3549.9999999999995</v>
      </c>
      <c r="N311" s="117">
        <f>+I311*1.15%</f>
        <v>575</v>
      </c>
      <c r="O311" s="117">
        <f>+I311*3.04%</f>
        <v>1520</v>
      </c>
      <c r="P311" s="117">
        <f>+I311*7.09%</f>
        <v>3545.0000000000005</v>
      </c>
      <c r="Q311" s="60">
        <v>1587.38</v>
      </c>
      <c r="R311" s="117">
        <f>SUM(K311:P311)</f>
        <v>10650</v>
      </c>
      <c r="S311" s="117">
        <f>+J311+K311+L311+O311+Q311</f>
        <v>6183.27</v>
      </c>
      <c r="T311" s="117">
        <f>+M311+N311+P311</f>
        <v>7670</v>
      </c>
      <c r="U311" s="119">
        <f>+I311-S311</f>
        <v>43816.729999999996</v>
      </c>
      <c r="V311" s="107">
        <v>112</v>
      </c>
    </row>
    <row r="312" spans="1:22" s="21" customFormat="1" ht="30" customHeight="1" x14ac:dyDescent="0.35">
      <c r="A312" s="54">
        <v>2</v>
      </c>
      <c r="B312" s="208" t="s">
        <v>336</v>
      </c>
      <c r="C312" s="54" t="s">
        <v>38</v>
      </c>
      <c r="D312" s="54" t="s">
        <v>334</v>
      </c>
      <c r="E312" s="54" t="s">
        <v>337</v>
      </c>
      <c r="F312" s="125" t="s">
        <v>36</v>
      </c>
      <c r="G312" s="45">
        <v>45231</v>
      </c>
      <c r="H312" s="45">
        <v>45413</v>
      </c>
      <c r="I312" s="59">
        <v>70000</v>
      </c>
      <c r="J312" s="105">
        <f>5368.48</f>
        <v>5368.48</v>
      </c>
      <c r="K312" s="105">
        <v>25</v>
      </c>
      <c r="L312" s="59">
        <f>+I312*2.87%</f>
        <v>2009</v>
      </c>
      <c r="M312" s="58">
        <f>+I312*7.1%</f>
        <v>4970</v>
      </c>
      <c r="N312" s="117">
        <f>+I312*1.15%</f>
        <v>805</v>
      </c>
      <c r="O312" s="59">
        <f>+I312*3.04%</f>
        <v>2128</v>
      </c>
      <c r="P312" s="59">
        <f>+I312*7.09%</f>
        <v>4963</v>
      </c>
      <c r="Q312" s="60">
        <v>0</v>
      </c>
      <c r="R312" s="59">
        <f>SUM(K312:P312)</f>
        <v>14900</v>
      </c>
      <c r="S312" s="59">
        <f>+J312+K312+L312+O312+Q312</f>
        <v>9530.48</v>
      </c>
      <c r="T312" s="59">
        <f>+M312+N312+P312</f>
        <v>10738</v>
      </c>
      <c r="U312" s="61">
        <f>+I312-S312</f>
        <v>60469.520000000004</v>
      </c>
      <c r="V312" s="62">
        <v>112</v>
      </c>
    </row>
    <row r="313" spans="1:22" s="21" customFormat="1" ht="30" customHeight="1" thickBot="1" x14ac:dyDescent="0.4">
      <c r="A313" s="67">
        <v>3</v>
      </c>
      <c r="B313" s="209" t="s">
        <v>338</v>
      </c>
      <c r="C313" s="67" t="s">
        <v>38</v>
      </c>
      <c r="D313" s="67" t="s">
        <v>334</v>
      </c>
      <c r="E313" s="67" t="s">
        <v>337</v>
      </c>
      <c r="F313" s="101" t="s">
        <v>36</v>
      </c>
      <c r="G313" s="141">
        <v>45231</v>
      </c>
      <c r="H313" s="141">
        <v>45413</v>
      </c>
      <c r="I313" s="72">
        <v>70000</v>
      </c>
      <c r="J313" s="112">
        <f>5368.48</f>
        <v>5368.48</v>
      </c>
      <c r="K313" s="112">
        <v>25</v>
      </c>
      <c r="L313" s="72">
        <f>+I313*2.87%</f>
        <v>2009</v>
      </c>
      <c r="M313" s="71">
        <f>+I313*7.1%</f>
        <v>4970</v>
      </c>
      <c r="N313" s="117">
        <f>+I313*1.15%</f>
        <v>805</v>
      </c>
      <c r="O313" s="72">
        <f>+I313*3.04%</f>
        <v>2128</v>
      </c>
      <c r="P313" s="72">
        <f>+I313*7.09%</f>
        <v>4963</v>
      </c>
      <c r="Q313" s="73">
        <v>0</v>
      </c>
      <c r="R313" s="72">
        <f>SUM(K313:P313)</f>
        <v>14900</v>
      </c>
      <c r="S313" s="72">
        <f>+J313+K313+L313+O313+Q313</f>
        <v>9530.48</v>
      </c>
      <c r="T313" s="72">
        <f>+M313+N313+P313</f>
        <v>10738</v>
      </c>
      <c r="U313" s="74">
        <f>+I313-S313</f>
        <v>60469.520000000004</v>
      </c>
      <c r="V313" s="75">
        <v>112</v>
      </c>
    </row>
    <row r="314" spans="1:22" s="21" customFormat="1" ht="15" customHeight="1" thickBot="1" x14ac:dyDescent="0.4">
      <c r="A314" s="76"/>
      <c r="B314" s="76"/>
      <c r="C314" s="76"/>
      <c r="D314" s="76"/>
      <c r="E314" s="76"/>
      <c r="F314" s="76"/>
      <c r="G314" s="76"/>
      <c r="H314" s="76"/>
      <c r="I314" s="77">
        <f>SUM(I311:I313)</f>
        <v>190000</v>
      </c>
      <c r="J314" s="77">
        <f t="shared" ref="J314:U314" si="100">SUM(J311:J313)</f>
        <v>12352.849999999999</v>
      </c>
      <c r="K314" s="77">
        <f t="shared" si="100"/>
        <v>75</v>
      </c>
      <c r="L314" s="77">
        <f t="shared" si="100"/>
        <v>5453</v>
      </c>
      <c r="M314" s="77">
        <f t="shared" si="100"/>
        <v>13490</v>
      </c>
      <c r="N314" s="77">
        <f t="shared" si="100"/>
        <v>2185</v>
      </c>
      <c r="O314" s="77">
        <f t="shared" si="100"/>
        <v>5776</v>
      </c>
      <c r="P314" s="77">
        <f t="shared" si="100"/>
        <v>13471</v>
      </c>
      <c r="Q314" s="77">
        <f t="shared" si="100"/>
        <v>1587.38</v>
      </c>
      <c r="R314" s="77">
        <f t="shared" si="100"/>
        <v>40450</v>
      </c>
      <c r="S314" s="77">
        <f t="shared" si="100"/>
        <v>25244.23</v>
      </c>
      <c r="T314" s="77">
        <f t="shared" si="100"/>
        <v>29146</v>
      </c>
      <c r="U314" s="77">
        <f t="shared" si="100"/>
        <v>164755.77000000002</v>
      </c>
      <c r="V314" s="78"/>
    </row>
    <row r="315" spans="1:22" s="21" customFormat="1" ht="8.1" customHeight="1" thickBot="1" x14ac:dyDescent="0.4">
      <c r="A315" s="30"/>
      <c r="B315" s="168"/>
      <c r="C315" s="168"/>
      <c r="D315" s="168"/>
      <c r="E315" s="168"/>
      <c r="F315" s="168"/>
      <c r="G315" s="168"/>
      <c r="H315" s="168"/>
      <c r="I315" s="137"/>
      <c r="J315" s="169"/>
      <c r="K315" s="169"/>
      <c r="L315" s="137"/>
      <c r="M315" s="169"/>
      <c r="N315" s="137"/>
      <c r="O315" s="137"/>
      <c r="P315" s="137"/>
      <c r="Q315" s="136"/>
      <c r="R315" s="137"/>
      <c r="S315" s="137"/>
      <c r="T315" s="137"/>
      <c r="U315" s="137"/>
      <c r="V315" s="32"/>
    </row>
    <row r="316" spans="1:22" s="21" customFormat="1" ht="15" customHeight="1" thickBot="1" x14ac:dyDescent="0.4">
      <c r="A316" s="35" t="s">
        <v>330</v>
      </c>
      <c r="B316" s="36"/>
      <c r="C316" s="36"/>
      <c r="D316" s="36"/>
      <c r="E316" s="36"/>
      <c r="F316" s="37"/>
      <c r="G316" s="282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4"/>
    </row>
    <row r="317" spans="1:22" s="154" customFormat="1" ht="30" customHeight="1" x14ac:dyDescent="0.35">
      <c r="A317" s="348">
        <v>1</v>
      </c>
      <c r="B317" s="126" t="s">
        <v>339</v>
      </c>
      <c r="C317" s="348" t="s">
        <v>38</v>
      </c>
      <c r="D317" s="349" t="s">
        <v>330</v>
      </c>
      <c r="E317" s="350" t="s">
        <v>340</v>
      </c>
      <c r="F317" s="350" t="s">
        <v>36</v>
      </c>
      <c r="G317" s="46">
        <v>45231</v>
      </c>
      <c r="H317" s="46">
        <v>45413</v>
      </c>
      <c r="I317" s="359">
        <v>75000</v>
      </c>
      <c r="J317" s="105">
        <v>5991.9</v>
      </c>
      <c r="K317" s="105">
        <v>25</v>
      </c>
      <c r="L317" s="105">
        <f>+I317*2.87%</f>
        <v>2152.5</v>
      </c>
      <c r="M317" s="105">
        <f t="shared" ref="M317:M322" si="101">+I317*7.1%</f>
        <v>5324.9999999999991</v>
      </c>
      <c r="N317" s="59">
        <v>860.29</v>
      </c>
      <c r="O317" s="58">
        <f t="shared" ref="O317:O322" si="102">+I317*3.04%</f>
        <v>2280</v>
      </c>
      <c r="P317" s="58">
        <f t="shared" ref="P317:P322" si="103">+I317*7.09%</f>
        <v>5317.5</v>
      </c>
      <c r="Q317" s="60">
        <v>1587.38</v>
      </c>
      <c r="R317" s="58">
        <f>SUM(L317,M317,N317,O317,P317)</f>
        <v>15935.289999999999</v>
      </c>
      <c r="S317" s="58">
        <f>SUM(J317,K317,L317,O317,Q317)</f>
        <v>12036.779999999999</v>
      </c>
      <c r="T317" s="58">
        <f>SUM(M317,N317,P317)</f>
        <v>11502.789999999999</v>
      </c>
      <c r="U317" s="360">
        <f>I317-S317</f>
        <v>62963.22</v>
      </c>
      <c r="V317" s="352">
        <v>112</v>
      </c>
    </row>
    <row r="318" spans="1:22" s="154" customFormat="1" ht="30" customHeight="1" x14ac:dyDescent="0.35">
      <c r="A318" s="348">
        <v>2</v>
      </c>
      <c r="B318" s="145" t="s">
        <v>341</v>
      </c>
      <c r="C318" s="348" t="s">
        <v>34</v>
      </c>
      <c r="D318" s="349" t="s">
        <v>330</v>
      </c>
      <c r="E318" s="350" t="s">
        <v>115</v>
      </c>
      <c r="F318" s="350" t="s">
        <v>36</v>
      </c>
      <c r="G318" s="45">
        <v>45170</v>
      </c>
      <c r="H318" s="45">
        <v>45352</v>
      </c>
      <c r="I318" s="106">
        <v>48000</v>
      </c>
      <c r="J318" s="105">
        <v>1571.73</v>
      </c>
      <c r="K318" s="105">
        <v>25</v>
      </c>
      <c r="L318" s="58">
        <f>+I318*2.87%</f>
        <v>1377.6</v>
      </c>
      <c r="M318" s="58">
        <f t="shared" si="101"/>
        <v>3407.9999999999995</v>
      </c>
      <c r="N318" s="185">
        <f>+I318*1.15%</f>
        <v>552</v>
      </c>
      <c r="O318" s="58">
        <f t="shared" si="102"/>
        <v>1459.2</v>
      </c>
      <c r="P318" s="58">
        <f t="shared" si="103"/>
        <v>3403.2000000000003</v>
      </c>
      <c r="Q318" s="60">
        <v>0</v>
      </c>
      <c r="R318" s="58">
        <f>SUM(K318:P318)</f>
        <v>10225</v>
      </c>
      <c r="S318" s="58">
        <f>+J318+K318+L318+O318+Q318</f>
        <v>4433.53</v>
      </c>
      <c r="T318" s="58">
        <f>+M318+N318+P318</f>
        <v>7363.2</v>
      </c>
      <c r="U318" s="360">
        <f>+I318-S318</f>
        <v>43566.47</v>
      </c>
      <c r="V318" s="352">
        <v>112</v>
      </c>
    </row>
    <row r="319" spans="1:22" s="154" customFormat="1" ht="30" customHeight="1" x14ac:dyDescent="0.35">
      <c r="A319" s="348">
        <v>3</v>
      </c>
      <c r="B319" s="145" t="s">
        <v>342</v>
      </c>
      <c r="C319" s="348" t="s">
        <v>38</v>
      </c>
      <c r="D319" s="349" t="s">
        <v>330</v>
      </c>
      <c r="E319" s="350" t="s">
        <v>331</v>
      </c>
      <c r="F319" s="350" t="s">
        <v>36</v>
      </c>
      <c r="G319" s="45">
        <v>45231</v>
      </c>
      <c r="H319" s="45">
        <v>45413</v>
      </c>
      <c r="I319" s="105">
        <v>25200</v>
      </c>
      <c r="J319" s="105">
        <v>0</v>
      </c>
      <c r="K319" s="105">
        <v>25</v>
      </c>
      <c r="L319" s="112">
        <v>723.24</v>
      </c>
      <c r="M319" s="58">
        <f t="shared" si="101"/>
        <v>1789.1999999999998</v>
      </c>
      <c r="N319" s="185">
        <f>+I319*1.15%</f>
        <v>289.8</v>
      </c>
      <c r="O319" s="58">
        <f t="shared" si="102"/>
        <v>766.08</v>
      </c>
      <c r="P319" s="58">
        <f t="shared" si="103"/>
        <v>1786.68</v>
      </c>
      <c r="Q319" s="60">
        <v>0</v>
      </c>
      <c r="R319" s="58">
        <f>SUM(K319:P319)</f>
        <v>5380</v>
      </c>
      <c r="S319" s="58">
        <f>+J319+K319+L319+O319+Q319</f>
        <v>1514.3200000000002</v>
      </c>
      <c r="T319" s="58">
        <f>+M319+N319+P319</f>
        <v>3865.6800000000003</v>
      </c>
      <c r="U319" s="360">
        <f>+I319-S319</f>
        <v>23685.68</v>
      </c>
      <c r="V319" s="352">
        <v>112</v>
      </c>
    </row>
    <row r="320" spans="1:22" s="154" customFormat="1" ht="30" customHeight="1" x14ac:dyDescent="0.35">
      <c r="A320" s="348">
        <v>4</v>
      </c>
      <c r="B320" s="145" t="s">
        <v>343</v>
      </c>
      <c r="C320" s="348" t="s">
        <v>38</v>
      </c>
      <c r="D320" s="349" t="s">
        <v>330</v>
      </c>
      <c r="E320" s="350" t="s">
        <v>331</v>
      </c>
      <c r="F320" s="350" t="s">
        <v>36</v>
      </c>
      <c r="G320" s="45">
        <v>45108</v>
      </c>
      <c r="H320" s="45">
        <v>45292</v>
      </c>
      <c r="I320" s="105">
        <v>25200</v>
      </c>
      <c r="J320" s="105">
        <v>0</v>
      </c>
      <c r="K320" s="105">
        <v>25</v>
      </c>
      <c r="L320" s="112">
        <v>723.24</v>
      </c>
      <c r="M320" s="58">
        <f>+I320*7.1%</f>
        <v>1789.1999999999998</v>
      </c>
      <c r="N320" s="185">
        <f>+I320*1.15%</f>
        <v>289.8</v>
      </c>
      <c r="O320" s="58">
        <f>+I320*3.04%</f>
        <v>766.08</v>
      </c>
      <c r="P320" s="58">
        <f t="shared" si="103"/>
        <v>1786.68</v>
      </c>
      <c r="Q320" s="60">
        <v>0</v>
      </c>
      <c r="R320" s="58">
        <f>SUM(K320:P320)</f>
        <v>5380</v>
      </c>
      <c r="S320" s="58">
        <f>+J320+K320+L320+O320+Q320</f>
        <v>1514.3200000000002</v>
      </c>
      <c r="T320" s="58">
        <f>+M320+N320+P320</f>
        <v>3865.6800000000003</v>
      </c>
      <c r="U320" s="360">
        <f>+I320-S320</f>
        <v>23685.68</v>
      </c>
      <c r="V320" s="352">
        <v>112</v>
      </c>
    </row>
    <row r="321" spans="1:22" s="154" customFormat="1" ht="30" customHeight="1" x14ac:dyDescent="0.35">
      <c r="A321" s="348">
        <v>5</v>
      </c>
      <c r="B321" s="145" t="s">
        <v>344</v>
      </c>
      <c r="C321" s="348" t="s">
        <v>38</v>
      </c>
      <c r="D321" s="349" t="s">
        <v>330</v>
      </c>
      <c r="E321" s="350" t="s">
        <v>331</v>
      </c>
      <c r="F321" s="350" t="s">
        <v>36</v>
      </c>
      <c r="G321" s="45">
        <v>45231</v>
      </c>
      <c r="H321" s="45">
        <v>45413</v>
      </c>
      <c r="I321" s="105">
        <v>25200</v>
      </c>
      <c r="J321" s="105">
        <v>0</v>
      </c>
      <c r="K321" s="105">
        <v>25</v>
      </c>
      <c r="L321" s="112">
        <v>723.24</v>
      </c>
      <c r="M321" s="58">
        <f t="shared" si="101"/>
        <v>1789.1999999999998</v>
      </c>
      <c r="N321" s="185">
        <f>+I321*1.15%</f>
        <v>289.8</v>
      </c>
      <c r="O321" s="58">
        <f t="shared" si="102"/>
        <v>766.08</v>
      </c>
      <c r="P321" s="58">
        <f t="shared" si="103"/>
        <v>1786.68</v>
      </c>
      <c r="Q321" s="60">
        <v>0</v>
      </c>
      <c r="R321" s="58">
        <f>SUM(K321:P321)</f>
        <v>5380</v>
      </c>
      <c r="S321" s="58">
        <f>+J321+K321+L321+O321+Q321</f>
        <v>1514.3200000000002</v>
      </c>
      <c r="T321" s="58">
        <f>+M321+N321+P321</f>
        <v>3865.6800000000003</v>
      </c>
      <c r="U321" s="360">
        <f>+I321-S321</f>
        <v>23685.68</v>
      </c>
      <c r="V321" s="352">
        <v>112</v>
      </c>
    </row>
    <row r="322" spans="1:22" s="154" customFormat="1" ht="30" customHeight="1" thickBot="1" x14ac:dyDescent="0.4">
      <c r="A322" s="348">
        <v>6</v>
      </c>
      <c r="B322" s="209" t="s">
        <v>345</v>
      </c>
      <c r="C322" s="361" t="s">
        <v>38</v>
      </c>
      <c r="D322" s="362" t="s">
        <v>330</v>
      </c>
      <c r="E322" s="363" t="s">
        <v>331</v>
      </c>
      <c r="F322" s="363" t="s">
        <v>36</v>
      </c>
      <c r="G322" s="141">
        <v>45139</v>
      </c>
      <c r="H322" s="141">
        <v>45323</v>
      </c>
      <c r="I322" s="364">
        <v>25200</v>
      </c>
      <c r="J322" s="71">
        <v>0</v>
      </c>
      <c r="K322" s="112">
        <v>25</v>
      </c>
      <c r="L322" s="112">
        <v>723.24</v>
      </c>
      <c r="M322" s="112">
        <f t="shared" si="101"/>
        <v>1789.1999999999998</v>
      </c>
      <c r="N322" s="185">
        <f>+I322*1.15%</f>
        <v>289.8</v>
      </c>
      <c r="O322" s="71">
        <f t="shared" si="102"/>
        <v>766.08</v>
      </c>
      <c r="P322" s="58">
        <f t="shared" si="103"/>
        <v>1786.68</v>
      </c>
      <c r="Q322" s="73">
        <v>0</v>
      </c>
      <c r="R322" s="71">
        <f>SUM(L322,M322,N322,O322,P322)</f>
        <v>5355</v>
      </c>
      <c r="S322" s="71">
        <f>SUM(J322,K322,L322,O322,Q322)</f>
        <v>1514.3200000000002</v>
      </c>
      <c r="T322" s="71">
        <f>SUM(M322,N322,P322)</f>
        <v>3865.6800000000003</v>
      </c>
      <c r="U322" s="365">
        <f>I322-S322</f>
        <v>23685.68</v>
      </c>
      <c r="V322" s="366">
        <v>112</v>
      </c>
    </row>
    <row r="323" spans="1:22" s="154" customFormat="1" ht="15" customHeight="1" thickBot="1" x14ac:dyDescent="0.4">
      <c r="A323" s="76"/>
      <c r="B323" s="76"/>
      <c r="C323" s="76"/>
      <c r="D323" s="76"/>
      <c r="E323" s="76"/>
      <c r="F323" s="76"/>
      <c r="G323" s="76"/>
      <c r="H323" s="76"/>
      <c r="I323" s="77">
        <f t="shared" ref="I323:T323" si="104">SUM(I317:I322)</f>
        <v>223800</v>
      </c>
      <c r="J323" s="77">
        <f t="shared" si="104"/>
        <v>7563.6299999999992</v>
      </c>
      <c r="K323" s="77">
        <f t="shared" si="104"/>
        <v>150</v>
      </c>
      <c r="L323" s="77">
        <f t="shared" si="104"/>
        <v>6423.0599999999995</v>
      </c>
      <c r="M323" s="77">
        <f t="shared" si="104"/>
        <v>15889.8</v>
      </c>
      <c r="N323" s="77">
        <f t="shared" si="104"/>
        <v>2571.4900000000002</v>
      </c>
      <c r="O323" s="77">
        <f t="shared" si="104"/>
        <v>6803.5199999999995</v>
      </c>
      <c r="P323" s="77">
        <f t="shared" si="104"/>
        <v>15867.420000000002</v>
      </c>
      <c r="Q323" s="77">
        <f t="shared" si="104"/>
        <v>1587.38</v>
      </c>
      <c r="R323" s="77">
        <f t="shared" si="104"/>
        <v>47655.29</v>
      </c>
      <c r="S323" s="77">
        <f t="shared" si="104"/>
        <v>22527.589999999997</v>
      </c>
      <c r="T323" s="77">
        <f t="shared" si="104"/>
        <v>34328.71</v>
      </c>
      <c r="U323" s="77">
        <f>SUM(U317:U322)</f>
        <v>201272.40999999997</v>
      </c>
      <c r="V323" s="78"/>
    </row>
    <row r="324" spans="1:22" s="21" customFormat="1" ht="8.1" customHeight="1" thickBot="1" x14ac:dyDescent="0.4">
      <c r="A324" s="30"/>
      <c r="C324" s="131"/>
      <c r="D324" s="30"/>
      <c r="E324" s="30"/>
      <c r="F324" s="131"/>
      <c r="G324" s="132"/>
      <c r="H324" s="132"/>
      <c r="I324" s="133"/>
      <c r="J324" s="134"/>
      <c r="K324" s="134"/>
      <c r="L324" s="133"/>
      <c r="M324" s="134"/>
      <c r="N324" s="135"/>
      <c r="O324" s="135"/>
      <c r="P324" s="135"/>
      <c r="Q324" s="136"/>
      <c r="R324" s="135"/>
      <c r="S324" s="135"/>
      <c r="T324" s="135"/>
      <c r="U324" s="137"/>
      <c r="V324" s="32"/>
    </row>
    <row r="325" spans="1:22" s="21" customFormat="1" ht="15" customHeight="1" thickBot="1" x14ac:dyDescent="0.4">
      <c r="A325" s="35" t="s">
        <v>346</v>
      </c>
      <c r="B325" s="36"/>
      <c r="C325" s="36"/>
      <c r="D325" s="36"/>
      <c r="E325" s="36"/>
      <c r="F325" s="37"/>
      <c r="G325" s="282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4"/>
    </row>
    <row r="326" spans="1:22" s="154" customFormat="1" ht="30" customHeight="1" thickBot="1" x14ac:dyDescent="0.4">
      <c r="A326" s="348">
        <v>1</v>
      </c>
      <c r="B326" s="126" t="s">
        <v>347</v>
      </c>
      <c r="C326" s="348" t="s">
        <v>34</v>
      </c>
      <c r="D326" s="349" t="s">
        <v>346</v>
      </c>
      <c r="E326" s="350" t="s">
        <v>340</v>
      </c>
      <c r="F326" s="350" t="s">
        <v>36</v>
      </c>
      <c r="G326" s="45">
        <v>45108</v>
      </c>
      <c r="H326" s="45">
        <v>45292</v>
      </c>
      <c r="I326" s="359">
        <v>110000</v>
      </c>
      <c r="J326" s="359">
        <v>14457.62</v>
      </c>
      <c r="K326" s="105">
        <v>25</v>
      </c>
      <c r="L326" s="105">
        <f>+I326*2.87%</f>
        <v>3157</v>
      </c>
      <c r="M326" s="105">
        <f>+I326*7.1%</f>
        <v>7809.9999999999991</v>
      </c>
      <c r="N326" s="59">
        <v>860.29</v>
      </c>
      <c r="O326" s="58">
        <f>+I326*3.04%</f>
        <v>3344</v>
      </c>
      <c r="P326" s="58">
        <f>+I326*7.09%</f>
        <v>7799.0000000000009</v>
      </c>
      <c r="Q326" s="60">
        <v>0</v>
      </c>
      <c r="R326" s="58">
        <f>SUM(L326,M326,N326,O326,P326)</f>
        <v>22970.29</v>
      </c>
      <c r="S326" s="58">
        <f>SUM(J326,K326,L326,O326,Q326)</f>
        <v>20983.620000000003</v>
      </c>
      <c r="T326" s="58">
        <f>SUM(M326,N326,P326)</f>
        <v>16469.29</v>
      </c>
      <c r="U326" s="360">
        <f>I326-S326</f>
        <v>89016.38</v>
      </c>
      <c r="V326" s="352">
        <v>112</v>
      </c>
    </row>
    <row r="327" spans="1:22" s="154" customFormat="1" ht="15" customHeight="1" thickBot="1" x14ac:dyDescent="0.4">
      <c r="A327" s="76"/>
      <c r="B327" s="76"/>
      <c r="C327" s="76"/>
      <c r="D327" s="76"/>
      <c r="E327" s="76"/>
      <c r="F327" s="76"/>
      <c r="G327" s="76"/>
      <c r="H327" s="76"/>
      <c r="I327" s="77">
        <f>SUM(I326)</f>
        <v>110000</v>
      </c>
      <c r="J327" s="77">
        <f t="shared" ref="J327:U327" si="105">SUM(J326)</f>
        <v>14457.62</v>
      </c>
      <c r="K327" s="77">
        <f t="shared" si="105"/>
        <v>25</v>
      </c>
      <c r="L327" s="77">
        <f t="shared" si="105"/>
        <v>3157</v>
      </c>
      <c r="M327" s="77">
        <f t="shared" si="105"/>
        <v>7809.9999999999991</v>
      </c>
      <c r="N327" s="77">
        <f t="shared" si="105"/>
        <v>860.29</v>
      </c>
      <c r="O327" s="77">
        <f t="shared" si="105"/>
        <v>3344</v>
      </c>
      <c r="P327" s="77">
        <f t="shared" si="105"/>
        <v>7799.0000000000009</v>
      </c>
      <c r="Q327" s="77">
        <f t="shared" si="105"/>
        <v>0</v>
      </c>
      <c r="R327" s="77">
        <f t="shared" si="105"/>
        <v>22970.29</v>
      </c>
      <c r="S327" s="77">
        <f t="shared" si="105"/>
        <v>20983.620000000003</v>
      </c>
      <c r="T327" s="77">
        <f t="shared" si="105"/>
        <v>16469.29</v>
      </c>
      <c r="U327" s="77">
        <f t="shared" si="105"/>
        <v>89016.38</v>
      </c>
      <c r="V327" s="78"/>
    </row>
    <row r="328" spans="1:22" s="21" customFormat="1" ht="8.1" customHeight="1" thickBot="1" x14ac:dyDescent="0.4">
      <c r="A328" s="30"/>
      <c r="C328" s="131"/>
      <c r="D328" s="30"/>
      <c r="E328" s="30"/>
      <c r="F328" s="131"/>
      <c r="G328" s="132"/>
      <c r="H328" s="132"/>
      <c r="I328" s="133"/>
      <c r="J328" s="134"/>
      <c r="K328" s="134"/>
      <c r="L328" s="133"/>
      <c r="M328" s="134"/>
      <c r="N328" s="135"/>
      <c r="O328" s="135"/>
      <c r="P328" s="135"/>
      <c r="Q328" s="136"/>
      <c r="R328" s="135"/>
      <c r="S328" s="135"/>
      <c r="T328" s="135"/>
      <c r="U328" s="137"/>
      <c r="V328" s="32"/>
    </row>
    <row r="329" spans="1:22" s="21" customFormat="1" ht="15" customHeight="1" thickBot="1" x14ac:dyDescent="0.4">
      <c r="A329" s="16" t="s">
        <v>348</v>
      </c>
      <c r="B329" s="17"/>
      <c r="C329" s="17"/>
      <c r="D329" s="17"/>
      <c r="E329" s="17"/>
      <c r="F329" s="18"/>
      <c r="G329" s="282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4"/>
    </row>
    <row r="330" spans="1:22" s="21" customFormat="1" ht="30" customHeight="1" x14ac:dyDescent="0.35">
      <c r="A330" s="342">
        <v>1</v>
      </c>
      <c r="B330" s="215" t="s">
        <v>349</v>
      </c>
      <c r="C330" s="54" t="s">
        <v>34</v>
      </c>
      <c r="D330" s="217" t="s">
        <v>348</v>
      </c>
      <c r="E330" s="63" t="s">
        <v>263</v>
      </c>
      <c r="F330" s="125" t="s">
        <v>36</v>
      </c>
      <c r="G330" s="367">
        <v>45170</v>
      </c>
      <c r="H330" s="46">
        <v>45352</v>
      </c>
      <c r="I330" s="59">
        <v>120000</v>
      </c>
      <c r="J330" s="116">
        <v>16809.87</v>
      </c>
      <c r="K330" s="58">
        <v>25</v>
      </c>
      <c r="L330" s="59">
        <f t="shared" ref="L330:L337" si="106">+I330*2.87%</f>
        <v>3444</v>
      </c>
      <c r="M330" s="58">
        <f t="shared" ref="M330:M337" si="107">+I330*7.1%</f>
        <v>8520</v>
      </c>
      <c r="N330" s="59">
        <v>860.29</v>
      </c>
      <c r="O330" s="59">
        <f t="shared" ref="O330:O337" si="108">+I330*3.04%</f>
        <v>3648</v>
      </c>
      <c r="P330" s="59">
        <f t="shared" ref="P330:P337" si="109">+I330*7.09%</f>
        <v>8508</v>
      </c>
      <c r="Q330" s="60">
        <v>0</v>
      </c>
      <c r="R330" s="59">
        <f t="shared" ref="R330:R337" si="110">SUM(K330:P330)</f>
        <v>25005.29</v>
      </c>
      <c r="S330" s="59">
        <f t="shared" ref="S330:S337" si="111">+J330+K330+L330+O330+Q330</f>
        <v>23926.87</v>
      </c>
      <c r="T330" s="59">
        <f t="shared" ref="T330:T337" si="112">+M330+N330+P330</f>
        <v>17888.29</v>
      </c>
      <c r="U330" s="61">
        <f t="shared" ref="U330:U337" si="113">+I330-S330</f>
        <v>96073.13</v>
      </c>
      <c r="V330" s="62">
        <v>112</v>
      </c>
    </row>
    <row r="331" spans="1:22" s="21" customFormat="1" ht="30" customHeight="1" x14ac:dyDescent="0.35">
      <c r="A331" s="348">
        <v>2</v>
      </c>
      <c r="B331" s="215" t="s">
        <v>350</v>
      </c>
      <c r="C331" s="54" t="s">
        <v>34</v>
      </c>
      <c r="D331" s="217" t="s">
        <v>348</v>
      </c>
      <c r="E331" s="54" t="s">
        <v>351</v>
      </c>
      <c r="F331" s="125" t="s">
        <v>36</v>
      </c>
      <c r="G331" s="368">
        <v>45078</v>
      </c>
      <c r="H331" s="45">
        <v>45261</v>
      </c>
      <c r="I331" s="59">
        <v>80000</v>
      </c>
      <c r="J331" s="105">
        <f>7400.87</f>
        <v>7400.87</v>
      </c>
      <c r="K331" s="58">
        <v>25</v>
      </c>
      <c r="L331" s="59">
        <f t="shared" si="106"/>
        <v>2296</v>
      </c>
      <c r="M331" s="58">
        <f t="shared" si="107"/>
        <v>5679.9999999999991</v>
      </c>
      <c r="N331" s="59">
        <v>860.29</v>
      </c>
      <c r="O331" s="59">
        <f t="shared" si="108"/>
        <v>2432</v>
      </c>
      <c r="P331" s="59">
        <f t="shared" si="109"/>
        <v>5672</v>
      </c>
      <c r="Q331" s="60">
        <v>0</v>
      </c>
      <c r="R331" s="59">
        <f t="shared" si="110"/>
        <v>16965.29</v>
      </c>
      <c r="S331" s="59">
        <f t="shared" si="111"/>
        <v>12153.869999999999</v>
      </c>
      <c r="T331" s="59">
        <f t="shared" si="112"/>
        <v>12212.289999999999</v>
      </c>
      <c r="U331" s="61">
        <f t="shared" si="113"/>
        <v>67846.13</v>
      </c>
      <c r="V331" s="62">
        <v>112</v>
      </c>
    </row>
    <row r="332" spans="1:22" s="21" customFormat="1" ht="30" customHeight="1" x14ac:dyDescent="0.35">
      <c r="A332" s="348">
        <v>3</v>
      </c>
      <c r="B332" s="215" t="s">
        <v>352</v>
      </c>
      <c r="C332" s="54" t="s">
        <v>34</v>
      </c>
      <c r="D332" s="217" t="s">
        <v>348</v>
      </c>
      <c r="E332" s="54" t="s">
        <v>351</v>
      </c>
      <c r="F332" s="125" t="s">
        <v>36</v>
      </c>
      <c r="G332" s="368">
        <v>45231</v>
      </c>
      <c r="H332" s="45">
        <v>45413</v>
      </c>
      <c r="I332" s="185">
        <v>50000</v>
      </c>
      <c r="J332" s="186">
        <v>1854</v>
      </c>
      <c r="K332" s="186">
        <v>25</v>
      </c>
      <c r="L332" s="185">
        <f>+I332*2.87%</f>
        <v>1435</v>
      </c>
      <c r="M332" s="186">
        <f>+I332*7.1%</f>
        <v>3549.9999999999995</v>
      </c>
      <c r="N332" s="185">
        <f t="shared" ref="N332:N337" si="114">+I332*1.15%</f>
        <v>575</v>
      </c>
      <c r="O332" s="185">
        <f>+I332*3.04%</f>
        <v>1520</v>
      </c>
      <c r="P332" s="185">
        <f t="shared" si="109"/>
        <v>3545.0000000000005</v>
      </c>
      <c r="Q332" s="309">
        <v>0</v>
      </c>
      <c r="R332" s="185">
        <f>SUM(K332:P332)</f>
        <v>10650</v>
      </c>
      <c r="S332" s="185">
        <f>+J332+K332+L332+O332+Q332</f>
        <v>4834</v>
      </c>
      <c r="T332" s="185">
        <f>+M332+N332+P332</f>
        <v>7670</v>
      </c>
      <c r="U332" s="187">
        <f>+I332-S332</f>
        <v>45166</v>
      </c>
      <c r="V332" s="62">
        <v>112</v>
      </c>
    </row>
    <row r="333" spans="1:22" s="21" customFormat="1" ht="30" customHeight="1" x14ac:dyDescent="0.35">
      <c r="A333" s="348">
        <v>4</v>
      </c>
      <c r="B333" s="307" t="s">
        <v>353</v>
      </c>
      <c r="C333" s="54" t="s">
        <v>34</v>
      </c>
      <c r="D333" s="217" t="s">
        <v>348</v>
      </c>
      <c r="E333" s="67" t="s">
        <v>354</v>
      </c>
      <c r="F333" s="125" t="s">
        <v>36</v>
      </c>
      <c r="G333" s="368">
        <v>45200</v>
      </c>
      <c r="H333" s="45">
        <v>45383</v>
      </c>
      <c r="I333" s="185">
        <v>60000</v>
      </c>
      <c r="J333" s="105">
        <v>3486.68</v>
      </c>
      <c r="K333" s="186">
        <v>25</v>
      </c>
      <c r="L333" s="185">
        <f>+I333*2.87%</f>
        <v>1722</v>
      </c>
      <c r="M333" s="186">
        <f>+I333*7.1%</f>
        <v>4260</v>
      </c>
      <c r="N333" s="185">
        <f t="shared" si="114"/>
        <v>690</v>
      </c>
      <c r="O333" s="185">
        <f>+I333*3.04%</f>
        <v>1824</v>
      </c>
      <c r="P333" s="185">
        <f t="shared" si="109"/>
        <v>4254</v>
      </c>
      <c r="Q333" s="309">
        <v>0</v>
      </c>
      <c r="R333" s="185">
        <f>SUM(K333:P333)</f>
        <v>12775</v>
      </c>
      <c r="S333" s="185">
        <f>+J333+K333+L333+O333+Q333</f>
        <v>7057.68</v>
      </c>
      <c r="T333" s="185">
        <f>+M333+N333+P333</f>
        <v>9204</v>
      </c>
      <c r="U333" s="187">
        <f>+I333-S333</f>
        <v>52942.32</v>
      </c>
      <c r="V333" s="62">
        <v>112</v>
      </c>
    </row>
    <row r="334" spans="1:22" s="21" customFormat="1" ht="30" customHeight="1" x14ac:dyDescent="0.35">
      <c r="A334" s="348">
        <v>5</v>
      </c>
      <c r="B334" s="215" t="s">
        <v>355</v>
      </c>
      <c r="C334" s="54" t="s">
        <v>34</v>
      </c>
      <c r="D334" s="217" t="s">
        <v>348</v>
      </c>
      <c r="E334" s="54" t="s">
        <v>354</v>
      </c>
      <c r="F334" s="125" t="s">
        <v>36</v>
      </c>
      <c r="G334" s="369">
        <v>45214</v>
      </c>
      <c r="H334" s="45">
        <v>45397</v>
      </c>
      <c r="I334" s="106">
        <v>40000</v>
      </c>
      <c r="J334" s="105">
        <v>204.54</v>
      </c>
      <c r="K334" s="105">
        <v>25</v>
      </c>
      <c r="L334" s="59">
        <f t="shared" si="106"/>
        <v>1148</v>
      </c>
      <c r="M334" s="58">
        <f t="shared" si="107"/>
        <v>2839.9999999999995</v>
      </c>
      <c r="N334" s="59">
        <f t="shared" si="114"/>
        <v>460</v>
      </c>
      <c r="O334" s="59">
        <f t="shared" si="108"/>
        <v>1216</v>
      </c>
      <c r="P334" s="59">
        <f t="shared" si="109"/>
        <v>2836</v>
      </c>
      <c r="Q334" s="60">
        <v>1587.38</v>
      </c>
      <c r="R334" s="59">
        <f t="shared" si="110"/>
        <v>8525</v>
      </c>
      <c r="S334" s="59">
        <f t="shared" si="111"/>
        <v>4180.92</v>
      </c>
      <c r="T334" s="59">
        <f t="shared" si="112"/>
        <v>6136</v>
      </c>
      <c r="U334" s="61">
        <f t="shared" si="113"/>
        <v>35819.08</v>
      </c>
      <c r="V334" s="62">
        <v>112</v>
      </c>
    </row>
    <row r="335" spans="1:22" s="21" customFormat="1" ht="45.95" customHeight="1" x14ac:dyDescent="0.35">
      <c r="A335" s="348">
        <v>6</v>
      </c>
      <c r="B335" s="215" t="s">
        <v>356</v>
      </c>
      <c r="C335" s="54" t="s">
        <v>34</v>
      </c>
      <c r="D335" s="217" t="s">
        <v>348</v>
      </c>
      <c r="E335" s="54" t="s">
        <v>357</v>
      </c>
      <c r="F335" s="125" t="s">
        <v>36</v>
      </c>
      <c r="G335" s="369">
        <v>44958</v>
      </c>
      <c r="H335" s="45">
        <v>45139</v>
      </c>
      <c r="I335" s="106">
        <v>35000</v>
      </c>
      <c r="J335" s="105">
        <v>0</v>
      </c>
      <c r="K335" s="105">
        <v>25</v>
      </c>
      <c r="L335" s="59">
        <f t="shared" si="106"/>
        <v>1004.5</v>
      </c>
      <c r="M335" s="58">
        <f t="shared" si="107"/>
        <v>2485</v>
      </c>
      <c r="N335" s="59">
        <f t="shared" si="114"/>
        <v>402.5</v>
      </c>
      <c r="O335" s="59">
        <f t="shared" si="108"/>
        <v>1064</v>
      </c>
      <c r="P335" s="59">
        <f t="shared" si="109"/>
        <v>2481.5</v>
      </c>
      <c r="Q335" s="60">
        <v>0</v>
      </c>
      <c r="R335" s="59">
        <f t="shared" si="110"/>
        <v>7462.5</v>
      </c>
      <c r="S335" s="59">
        <f t="shared" si="111"/>
        <v>2093.5</v>
      </c>
      <c r="T335" s="59">
        <f t="shared" si="112"/>
        <v>5369</v>
      </c>
      <c r="U335" s="61">
        <f t="shared" si="113"/>
        <v>32906.5</v>
      </c>
      <c r="V335" s="62">
        <v>112</v>
      </c>
    </row>
    <row r="336" spans="1:22" s="21" customFormat="1" ht="45.95" customHeight="1" x14ac:dyDescent="0.35">
      <c r="A336" s="348">
        <v>7</v>
      </c>
      <c r="B336" s="215" t="s">
        <v>358</v>
      </c>
      <c r="C336" s="54" t="s">
        <v>34</v>
      </c>
      <c r="D336" s="217" t="s">
        <v>348</v>
      </c>
      <c r="E336" s="54" t="s">
        <v>357</v>
      </c>
      <c r="F336" s="125" t="s">
        <v>36</v>
      </c>
      <c r="G336" s="367">
        <v>45231</v>
      </c>
      <c r="H336" s="45">
        <v>45413</v>
      </c>
      <c r="I336" s="326">
        <v>60000</v>
      </c>
      <c r="J336" s="105">
        <v>3486.68</v>
      </c>
      <c r="K336" s="58">
        <v>25</v>
      </c>
      <c r="L336" s="59">
        <f t="shared" si="106"/>
        <v>1722</v>
      </c>
      <c r="M336" s="58">
        <f t="shared" si="107"/>
        <v>4260</v>
      </c>
      <c r="N336" s="59">
        <f t="shared" si="114"/>
        <v>690</v>
      </c>
      <c r="O336" s="59">
        <f t="shared" si="108"/>
        <v>1824</v>
      </c>
      <c r="P336" s="59">
        <f t="shared" si="109"/>
        <v>4254</v>
      </c>
      <c r="Q336" s="60">
        <v>0</v>
      </c>
      <c r="R336" s="59">
        <f t="shared" si="110"/>
        <v>12775</v>
      </c>
      <c r="S336" s="59">
        <f t="shared" si="111"/>
        <v>7057.68</v>
      </c>
      <c r="T336" s="59">
        <f t="shared" si="112"/>
        <v>9204</v>
      </c>
      <c r="U336" s="61">
        <f t="shared" si="113"/>
        <v>52942.32</v>
      </c>
      <c r="V336" s="62">
        <v>112</v>
      </c>
    </row>
    <row r="337" spans="1:22" s="21" customFormat="1" ht="32.25" customHeight="1" thickBot="1" x14ac:dyDescent="0.4">
      <c r="A337" s="353">
        <v>8</v>
      </c>
      <c r="B337" s="370" t="s">
        <v>359</v>
      </c>
      <c r="C337" s="67" t="s">
        <v>34</v>
      </c>
      <c r="D337" s="371" t="s">
        <v>348</v>
      </c>
      <c r="E337" s="67" t="s">
        <v>354</v>
      </c>
      <c r="F337" s="101" t="s">
        <v>36</v>
      </c>
      <c r="G337" s="123">
        <v>45200</v>
      </c>
      <c r="H337" s="123">
        <v>45383</v>
      </c>
      <c r="I337" s="147">
        <v>40000</v>
      </c>
      <c r="J337" s="105">
        <v>204.54</v>
      </c>
      <c r="K337" s="148">
        <v>25</v>
      </c>
      <c r="L337" s="149">
        <f t="shared" si="106"/>
        <v>1148</v>
      </c>
      <c r="M337" s="150">
        <f t="shared" si="107"/>
        <v>2839.9999999999995</v>
      </c>
      <c r="N337" s="149">
        <f t="shared" si="114"/>
        <v>460</v>
      </c>
      <c r="O337" s="149">
        <f t="shared" si="108"/>
        <v>1216</v>
      </c>
      <c r="P337" s="149">
        <f t="shared" si="109"/>
        <v>2836</v>
      </c>
      <c r="Q337" s="60">
        <v>1587.38</v>
      </c>
      <c r="R337" s="149">
        <f t="shared" si="110"/>
        <v>8525</v>
      </c>
      <c r="S337" s="149">
        <f t="shared" si="111"/>
        <v>4180.92</v>
      </c>
      <c r="T337" s="149">
        <f t="shared" si="112"/>
        <v>6136</v>
      </c>
      <c r="U337" s="152">
        <f t="shared" si="113"/>
        <v>35819.08</v>
      </c>
      <c r="V337" s="153">
        <v>112</v>
      </c>
    </row>
    <row r="338" spans="1:22" s="21" customFormat="1" ht="15" customHeight="1" thickBot="1" x14ac:dyDescent="0.4">
      <c r="A338" s="188"/>
      <c r="B338" s="76"/>
      <c r="C338" s="76"/>
      <c r="D338" s="76"/>
      <c r="E338" s="76"/>
      <c r="F338" s="76"/>
      <c r="G338" s="76"/>
      <c r="H338" s="76"/>
      <c r="I338" s="77">
        <f t="shared" ref="I338:T338" si="115">SUM(I330:I337)</f>
        <v>485000</v>
      </c>
      <c r="J338" s="77">
        <f t="shared" si="115"/>
        <v>33447.18</v>
      </c>
      <c r="K338" s="77">
        <f t="shared" si="115"/>
        <v>200</v>
      </c>
      <c r="L338" s="77">
        <f t="shared" si="115"/>
        <v>13919.5</v>
      </c>
      <c r="M338" s="77">
        <f t="shared" si="115"/>
        <v>34435</v>
      </c>
      <c r="N338" s="77">
        <f t="shared" si="115"/>
        <v>4998.08</v>
      </c>
      <c r="O338" s="77">
        <f t="shared" si="115"/>
        <v>14744</v>
      </c>
      <c r="P338" s="77">
        <f t="shared" si="115"/>
        <v>34386.5</v>
      </c>
      <c r="Q338" s="77">
        <f t="shared" si="115"/>
        <v>3174.76</v>
      </c>
      <c r="R338" s="77">
        <f t="shared" si="115"/>
        <v>102683.08</v>
      </c>
      <c r="S338" s="77">
        <f t="shared" si="115"/>
        <v>65485.439999999995</v>
      </c>
      <c r="T338" s="77">
        <f t="shared" si="115"/>
        <v>73819.58</v>
      </c>
      <c r="U338" s="77">
        <f>SUM(U330:U337)</f>
        <v>419514.56000000006</v>
      </c>
      <c r="V338" s="78"/>
    </row>
    <row r="339" spans="1:22" s="21" customFormat="1" ht="8.1" customHeight="1" thickBot="1" x14ac:dyDescent="0.4">
      <c r="A339" s="30"/>
      <c r="C339" s="131"/>
      <c r="D339" s="30"/>
      <c r="E339" s="30"/>
      <c r="F339" s="131"/>
      <c r="G339" s="132"/>
      <c r="H339" s="132"/>
      <c r="I339" s="133"/>
      <c r="J339" s="134"/>
      <c r="K339" s="134"/>
      <c r="L339" s="133"/>
      <c r="M339" s="134"/>
      <c r="N339" s="135"/>
      <c r="O339" s="135"/>
      <c r="P339" s="135"/>
      <c r="Q339" s="136"/>
      <c r="R339" s="135"/>
      <c r="S339" s="135"/>
      <c r="T339" s="135"/>
      <c r="U339" s="137"/>
      <c r="V339" s="32"/>
    </row>
    <row r="340" spans="1:22" s="21" customFormat="1" ht="18" customHeight="1" thickBot="1" x14ac:dyDescent="0.4">
      <c r="A340" s="372" t="s">
        <v>360</v>
      </c>
      <c r="B340" s="17"/>
      <c r="C340" s="17"/>
      <c r="D340" s="17"/>
      <c r="E340" s="17"/>
      <c r="F340" s="18"/>
      <c r="G340" s="282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4"/>
    </row>
    <row r="341" spans="1:22" s="21" customFormat="1" ht="30" customHeight="1" x14ac:dyDescent="0.35">
      <c r="A341" s="342">
        <v>1</v>
      </c>
      <c r="B341" s="336" t="s">
        <v>361</v>
      </c>
      <c r="C341" s="63" t="s">
        <v>38</v>
      </c>
      <c r="D341" s="317" t="s">
        <v>362</v>
      </c>
      <c r="E341" s="103" t="s">
        <v>263</v>
      </c>
      <c r="F341" s="56" t="s">
        <v>36</v>
      </c>
      <c r="G341" s="373">
        <v>45200</v>
      </c>
      <c r="H341" s="46">
        <v>45383</v>
      </c>
      <c r="I341" s="374">
        <v>120000</v>
      </c>
      <c r="J341" s="105">
        <v>16809.87</v>
      </c>
      <c r="K341" s="116">
        <v>25</v>
      </c>
      <c r="L341" s="117">
        <f>+I341*2.87%</f>
        <v>3444</v>
      </c>
      <c r="M341" s="121">
        <f>+I341*7.1%</f>
        <v>8520</v>
      </c>
      <c r="N341" s="59">
        <v>860.29</v>
      </c>
      <c r="O341" s="117">
        <f>+I341*3.04%</f>
        <v>3648</v>
      </c>
      <c r="P341" s="117">
        <f>+I341*7.09%</f>
        <v>8508</v>
      </c>
      <c r="Q341" s="118">
        <v>0</v>
      </c>
      <c r="R341" s="117">
        <f>SUM(K341:P341)</f>
        <v>25005.29</v>
      </c>
      <c r="S341" s="117">
        <f>+J341+K341+L341+O341+Q341</f>
        <v>23926.87</v>
      </c>
      <c r="T341" s="117">
        <f>+M341+N341+P341</f>
        <v>17888.29</v>
      </c>
      <c r="U341" s="119">
        <f>+I341-S341</f>
        <v>96073.13</v>
      </c>
      <c r="V341" s="107">
        <v>112</v>
      </c>
    </row>
    <row r="342" spans="1:22" s="21" customFormat="1" ht="32.25" customHeight="1" x14ac:dyDescent="0.35">
      <c r="A342" s="348">
        <v>2</v>
      </c>
      <c r="B342" s="184" t="s">
        <v>363</v>
      </c>
      <c r="C342" s="54" t="s">
        <v>38</v>
      </c>
      <c r="D342" s="217" t="s">
        <v>362</v>
      </c>
      <c r="E342" s="103" t="s">
        <v>364</v>
      </c>
      <c r="F342" s="305" t="s">
        <v>36</v>
      </c>
      <c r="G342" s="368">
        <v>45170</v>
      </c>
      <c r="H342" s="45">
        <v>45352</v>
      </c>
      <c r="I342" s="104">
        <v>80000</v>
      </c>
      <c r="J342" s="105">
        <v>7400.87</v>
      </c>
      <c r="K342" s="105">
        <v>25</v>
      </c>
      <c r="L342" s="185">
        <f>+I342*2.87%</f>
        <v>2296</v>
      </c>
      <c r="M342" s="186">
        <f>+I342*7.1%</f>
        <v>5679.9999999999991</v>
      </c>
      <c r="N342" s="59">
        <v>860.29</v>
      </c>
      <c r="O342" s="185">
        <f>+I342*3.04%</f>
        <v>2432</v>
      </c>
      <c r="P342" s="185">
        <f>+I342*7.09%</f>
        <v>5672</v>
      </c>
      <c r="Q342" s="60">
        <v>0</v>
      </c>
      <c r="R342" s="185">
        <f>SUM(K342:P342)</f>
        <v>16965.29</v>
      </c>
      <c r="S342" s="185">
        <f>+J342+K342+L342+O342+Q342</f>
        <v>12153.869999999999</v>
      </c>
      <c r="T342" s="185">
        <f>+M342+N342+P342</f>
        <v>12212.289999999999</v>
      </c>
      <c r="U342" s="187">
        <f>+I342-S342</f>
        <v>67846.13</v>
      </c>
      <c r="V342" s="62">
        <v>112</v>
      </c>
    </row>
    <row r="343" spans="1:22" s="21" customFormat="1" ht="30" customHeight="1" x14ac:dyDescent="0.35">
      <c r="A343" s="348">
        <v>3</v>
      </c>
      <c r="B343" s="120" t="s">
        <v>365</v>
      </c>
      <c r="C343" s="54" t="s">
        <v>34</v>
      </c>
      <c r="D343" s="217" t="s">
        <v>362</v>
      </c>
      <c r="E343" s="125" t="s">
        <v>364</v>
      </c>
      <c r="F343" s="305" t="s">
        <v>36</v>
      </c>
      <c r="G343" s="368">
        <v>45231</v>
      </c>
      <c r="H343" s="45">
        <v>45413</v>
      </c>
      <c r="I343" s="57">
        <v>45000</v>
      </c>
      <c r="J343" s="105">
        <v>1148.33</v>
      </c>
      <c r="K343" s="58">
        <v>25</v>
      </c>
      <c r="L343" s="59">
        <f>+I343*2.87%</f>
        <v>1291.5</v>
      </c>
      <c r="M343" s="58">
        <f>+I343*7.1%</f>
        <v>3194.9999999999995</v>
      </c>
      <c r="N343" s="59">
        <f>+I343*1.15%</f>
        <v>517.5</v>
      </c>
      <c r="O343" s="59">
        <f>+I343*3.04%</f>
        <v>1368</v>
      </c>
      <c r="P343" s="59">
        <f>+I343*7.09%</f>
        <v>3190.5</v>
      </c>
      <c r="Q343" s="60">
        <v>0</v>
      </c>
      <c r="R343" s="59">
        <f>SUM(K343:P343)</f>
        <v>9587.5</v>
      </c>
      <c r="S343" s="59">
        <f>+J343+K343+L343+O343+Q343</f>
        <v>3832.83</v>
      </c>
      <c r="T343" s="59">
        <f>+M343+N343+P343</f>
        <v>6903</v>
      </c>
      <c r="U343" s="61">
        <f>+I343-S343</f>
        <v>41167.17</v>
      </c>
      <c r="V343" s="62">
        <v>112</v>
      </c>
    </row>
    <row r="344" spans="1:22" s="21" customFormat="1" ht="30" customHeight="1" x14ac:dyDescent="0.35">
      <c r="A344" s="348">
        <v>4</v>
      </c>
      <c r="B344" s="336" t="s">
        <v>366</v>
      </c>
      <c r="C344" s="63" t="s">
        <v>34</v>
      </c>
      <c r="D344" s="317" t="s">
        <v>362</v>
      </c>
      <c r="E344" s="103" t="s">
        <v>364</v>
      </c>
      <c r="F344" s="56" t="s">
        <v>36</v>
      </c>
      <c r="G344" s="368">
        <v>45214</v>
      </c>
      <c r="H344" s="45">
        <v>45397</v>
      </c>
      <c r="I344" s="57">
        <v>45000</v>
      </c>
      <c r="J344" s="105">
        <v>1148.33</v>
      </c>
      <c r="K344" s="58">
        <v>25</v>
      </c>
      <c r="L344" s="59">
        <f t="shared" ref="L344:L373" si="116">+I344*2.87%</f>
        <v>1291.5</v>
      </c>
      <c r="M344" s="58">
        <f t="shared" ref="M344:M373" si="117">+I344*7.1%</f>
        <v>3194.9999999999995</v>
      </c>
      <c r="N344" s="59">
        <f t="shared" ref="N344:N373" si="118">+I344*1.15%</f>
        <v>517.5</v>
      </c>
      <c r="O344" s="59">
        <f t="shared" ref="O344:O373" si="119">+I344*3.04%</f>
        <v>1368</v>
      </c>
      <c r="P344" s="59">
        <f t="shared" ref="P344:P373" si="120">+I344*7.09%</f>
        <v>3190.5</v>
      </c>
      <c r="Q344" s="60">
        <v>0</v>
      </c>
      <c r="R344" s="59">
        <f t="shared" ref="R344:R367" si="121">SUM(K344:P344)</f>
        <v>9587.5</v>
      </c>
      <c r="S344" s="59">
        <f t="shared" ref="S344:S366" si="122">+J344+K344+L344+O344+Q344</f>
        <v>3832.83</v>
      </c>
      <c r="T344" s="59">
        <f t="shared" ref="T344:T367" si="123">+M344+N344+P344</f>
        <v>6903</v>
      </c>
      <c r="U344" s="61">
        <f t="shared" ref="U344:U367" si="124">+I344-S344</f>
        <v>41167.17</v>
      </c>
      <c r="V344" s="62">
        <v>112</v>
      </c>
    </row>
    <row r="345" spans="1:22" s="21" customFormat="1" ht="30" customHeight="1" x14ac:dyDescent="0.35">
      <c r="A345" s="348">
        <v>5</v>
      </c>
      <c r="B345" s="120" t="s">
        <v>367</v>
      </c>
      <c r="C345" s="54" t="s">
        <v>34</v>
      </c>
      <c r="D345" s="217" t="s">
        <v>362</v>
      </c>
      <c r="E345" s="125" t="s">
        <v>364</v>
      </c>
      <c r="F345" s="305" t="s">
        <v>36</v>
      </c>
      <c r="G345" s="368">
        <v>45214</v>
      </c>
      <c r="H345" s="45">
        <v>45397</v>
      </c>
      <c r="I345" s="57">
        <v>45000</v>
      </c>
      <c r="J345" s="105">
        <v>910.22</v>
      </c>
      <c r="K345" s="58">
        <v>25</v>
      </c>
      <c r="L345" s="59">
        <f t="shared" si="116"/>
        <v>1291.5</v>
      </c>
      <c r="M345" s="58">
        <f t="shared" si="117"/>
        <v>3194.9999999999995</v>
      </c>
      <c r="N345" s="59">
        <f t="shared" si="118"/>
        <v>517.5</v>
      </c>
      <c r="O345" s="59">
        <f t="shared" si="119"/>
        <v>1368</v>
      </c>
      <c r="P345" s="59">
        <f t="shared" si="120"/>
        <v>3190.5</v>
      </c>
      <c r="Q345" s="60">
        <v>1587.38</v>
      </c>
      <c r="R345" s="59">
        <f t="shared" si="121"/>
        <v>9587.5</v>
      </c>
      <c r="S345" s="59">
        <f t="shared" si="122"/>
        <v>5182.1000000000004</v>
      </c>
      <c r="T345" s="59">
        <f t="shared" si="123"/>
        <v>6903</v>
      </c>
      <c r="U345" s="61">
        <f t="shared" si="124"/>
        <v>39817.9</v>
      </c>
      <c r="V345" s="62">
        <v>112</v>
      </c>
    </row>
    <row r="346" spans="1:22" s="21" customFormat="1" ht="30" customHeight="1" x14ac:dyDescent="0.35">
      <c r="A346" s="348">
        <v>6</v>
      </c>
      <c r="B346" s="120" t="s">
        <v>368</v>
      </c>
      <c r="C346" s="54" t="s">
        <v>34</v>
      </c>
      <c r="D346" s="217" t="s">
        <v>362</v>
      </c>
      <c r="E346" s="54" t="s">
        <v>364</v>
      </c>
      <c r="F346" s="305" t="s">
        <v>36</v>
      </c>
      <c r="G346" s="368">
        <v>45231</v>
      </c>
      <c r="H346" s="45">
        <v>45413</v>
      </c>
      <c r="I346" s="57">
        <v>45000</v>
      </c>
      <c r="J346" s="105">
        <v>1148.33</v>
      </c>
      <c r="K346" s="58">
        <v>25</v>
      </c>
      <c r="L346" s="59">
        <f t="shared" si="116"/>
        <v>1291.5</v>
      </c>
      <c r="M346" s="58">
        <f t="shared" si="117"/>
        <v>3194.9999999999995</v>
      </c>
      <c r="N346" s="59">
        <f t="shared" si="118"/>
        <v>517.5</v>
      </c>
      <c r="O346" s="59">
        <f t="shared" si="119"/>
        <v>1368</v>
      </c>
      <c r="P346" s="59">
        <f t="shared" si="120"/>
        <v>3190.5</v>
      </c>
      <c r="Q346" s="60">
        <v>0</v>
      </c>
      <c r="R346" s="59">
        <f t="shared" si="121"/>
        <v>9587.5</v>
      </c>
      <c r="S346" s="59">
        <f t="shared" si="122"/>
        <v>3832.83</v>
      </c>
      <c r="T346" s="59">
        <f>+M346+N346+P346</f>
        <v>6903</v>
      </c>
      <c r="U346" s="61">
        <f>+I346-S346</f>
        <v>41167.17</v>
      </c>
      <c r="V346" s="62">
        <v>112</v>
      </c>
    </row>
    <row r="347" spans="1:22" s="21" customFormat="1" ht="30" customHeight="1" x14ac:dyDescent="0.35">
      <c r="A347" s="348">
        <v>7</v>
      </c>
      <c r="B347" s="120" t="s">
        <v>369</v>
      </c>
      <c r="C347" s="54" t="s">
        <v>34</v>
      </c>
      <c r="D347" s="54" t="s">
        <v>362</v>
      </c>
      <c r="E347" s="54" t="s">
        <v>370</v>
      </c>
      <c r="F347" s="305" t="s">
        <v>36</v>
      </c>
      <c r="G347" s="368">
        <v>45170</v>
      </c>
      <c r="H347" s="45">
        <v>45352</v>
      </c>
      <c r="I347" s="104">
        <v>40000</v>
      </c>
      <c r="J347" s="105">
        <f>442.65</f>
        <v>442.65</v>
      </c>
      <c r="K347" s="105">
        <v>25</v>
      </c>
      <c r="L347" s="59">
        <f>+I347*2.87%</f>
        <v>1148</v>
      </c>
      <c r="M347" s="58">
        <f>+I347*7.1%</f>
        <v>2839.9999999999995</v>
      </c>
      <c r="N347" s="59">
        <f>+I347*1.15%</f>
        <v>460</v>
      </c>
      <c r="O347" s="59">
        <f>+I347*3.04%</f>
        <v>1216</v>
      </c>
      <c r="P347" s="59">
        <f>+I347*7.09%</f>
        <v>2836</v>
      </c>
      <c r="Q347" s="60">
        <v>0</v>
      </c>
      <c r="R347" s="59">
        <f>SUM(K347:P347)</f>
        <v>8525</v>
      </c>
      <c r="S347" s="59">
        <f>+J347+K347+L347+O347+Q347</f>
        <v>2831.65</v>
      </c>
      <c r="T347" s="59">
        <f>+M347+N347+P347</f>
        <v>6136</v>
      </c>
      <c r="U347" s="61">
        <f>+I347-S347</f>
        <v>37168.35</v>
      </c>
      <c r="V347" s="62">
        <v>112</v>
      </c>
    </row>
    <row r="348" spans="1:22" s="21" customFormat="1" ht="30" customHeight="1" x14ac:dyDescent="0.35">
      <c r="A348" s="348">
        <v>8</v>
      </c>
      <c r="B348" s="120" t="s">
        <v>371</v>
      </c>
      <c r="C348" s="54" t="s">
        <v>38</v>
      </c>
      <c r="D348" s="217" t="s">
        <v>362</v>
      </c>
      <c r="E348" s="54" t="s">
        <v>372</v>
      </c>
      <c r="F348" s="305" t="s">
        <v>36</v>
      </c>
      <c r="G348" s="368">
        <v>45231</v>
      </c>
      <c r="H348" s="45">
        <v>45413</v>
      </c>
      <c r="I348" s="104">
        <v>40000</v>
      </c>
      <c r="J348" s="105">
        <f t="shared" ref="J348:J372" si="125">442.65</f>
        <v>442.65</v>
      </c>
      <c r="K348" s="105">
        <v>25</v>
      </c>
      <c r="L348" s="59">
        <f t="shared" si="116"/>
        <v>1148</v>
      </c>
      <c r="M348" s="58">
        <f t="shared" si="117"/>
        <v>2839.9999999999995</v>
      </c>
      <c r="N348" s="59">
        <f t="shared" si="118"/>
        <v>460</v>
      </c>
      <c r="O348" s="59">
        <f t="shared" si="119"/>
        <v>1216</v>
      </c>
      <c r="P348" s="59">
        <f t="shared" si="120"/>
        <v>2836</v>
      </c>
      <c r="Q348" s="60">
        <v>0</v>
      </c>
      <c r="R348" s="59">
        <f t="shared" si="121"/>
        <v>8525</v>
      </c>
      <c r="S348" s="59">
        <f t="shared" si="122"/>
        <v>2831.65</v>
      </c>
      <c r="T348" s="59">
        <f t="shared" si="123"/>
        <v>6136</v>
      </c>
      <c r="U348" s="61">
        <f t="shared" si="124"/>
        <v>37168.35</v>
      </c>
      <c r="V348" s="62">
        <v>112</v>
      </c>
    </row>
    <row r="349" spans="1:22" s="21" customFormat="1" ht="30" customHeight="1" x14ac:dyDescent="0.35">
      <c r="A349" s="348">
        <v>9</v>
      </c>
      <c r="B349" s="120" t="s">
        <v>373</v>
      </c>
      <c r="C349" s="54" t="s">
        <v>38</v>
      </c>
      <c r="D349" s="217" t="s">
        <v>362</v>
      </c>
      <c r="E349" s="54" t="s">
        <v>374</v>
      </c>
      <c r="F349" s="305" t="s">
        <v>36</v>
      </c>
      <c r="G349" s="368">
        <v>45231</v>
      </c>
      <c r="H349" s="45">
        <v>45413</v>
      </c>
      <c r="I349" s="104">
        <v>40000</v>
      </c>
      <c r="J349" s="105">
        <f>442.65</f>
        <v>442.65</v>
      </c>
      <c r="K349" s="105">
        <v>25</v>
      </c>
      <c r="L349" s="59">
        <f t="shared" si="116"/>
        <v>1148</v>
      </c>
      <c r="M349" s="58">
        <f t="shared" si="117"/>
        <v>2839.9999999999995</v>
      </c>
      <c r="N349" s="59">
        <f t="shared" si="118"/>
        <v>460</v>
      </c>
      <c r="O349" s="59">
        <f t="shared" si="119"/>
        <v>1216</v>
      </c>
      <c r="P349" s="59">
        <f t="shared" si="120"/>
        <v>2836</v>
      </c>
      <c r="Q349" s="60">
        <v>0</v>
      </c>
      <c r="R349" s="59">
        <f t="shared" si="121"/>
        <v>8525</v>
      </c>
      <c r="S349" s="59">
        <f t="shared" si="122"/>
        <v>2831.65</v>
      </c>
      <c r="T349" s="59">
        <f t="shared" si="123"/>
        <v>6136</v>
      </c>
      <c r="U349" s="61">
        <f t="shared" si="124"/>
        <v>37168.35</v>
      </c>
      <c r="V349" s="62">
        <v>112</v>
      </c>
    </row>
    <row r="350" spans="1:22" s="21" customFormat="1" ht="30" customHeight="1" x14ac:dyDescent="0.35">
      <c r="A350" s="348">
        <v>10</v>
      </c>
      <c r="B350" s="120" t="s">
        <v>375</v>
      </c>
      <c r="C350" s="54" t="s">
        <v>38</v>
      </c>
      <c r="D350" s="217" t="s">
        <v>362</v>
      </c>
      <c r="E350" s="54" t="s">
        <v>376</v>
      </c>
      <c r="F350" s="305" t="s">
        <v>36</v>
      </c>
      <c r="G350" s="368">
        <v>45078</v>
      </c>
      <c r="H350" s="45">
        <v>45261</v>
      </c>
      <c r="I350" s="104">
        <v>40000</v>
      </c>
      <c r="J350" s="105">
        <f t="shared" si="125"/>
        <v>442.65</v>
      </c>
      <c r="K350" s="105">
        <v>25</v>
      </c>
      <c r="L350" s="59">
        <f t="shared" si="116"/>
        <v>1148</v>
      </c>
      <c r="M350" s="58">
        <f t="shared" si="117"/>
        <v>2839.9999999999995</v>
      </c>
      <c r="N350" s="59">
        <f t="shared" si="118"/>
        <v>460</v>
      </c>
      <c r="O350" s="59">
        <f t="shared" si="119"/>
        <v>1216</v>
      </c>
      <c r="P350" s="59">
        <f t="shared" si="120"/>
        <v>2836</v>
      </c>
      <c r="Q350" s="60">
        <v>0</v>
      </c>
      <c r="R350" s="59">
        <f t="shared" si="121"/>
        <v>8525</v>
      </c>
      <c r="S350" s="59">
        <f t="shared" si="122"/>
        <v>2831.65</v>
      </c>
      <c r="T350" s="59">
        <f t="shared" si="123"/>
        <v>6136</v>
      </c>
      <c r="U350" s="61">
        <f t="shared" si="124"/>
        <v>37168.35</v>
      </c>
      <c r="V350" s="62">
        <v>112</v>
      </c>
    </row>
    <row r="351" spans="1:22" s="21" customFormat="1" ht="30" customHeight="1" x14ac:dyDescent="0.35">
      <c r="A351" s="348">
        <v>11</v>
      </c>
      <c r="B351" s="120" t="s">
        <v>377</v>
      </c>
      <c r="C351" s="54" t="s">
        <v>38</v>
      </c>
      <c r="D351" s="217" t="s">
        <v>362</v>
      </c>
      <c r="E351" s="54" t="s">
        <v>378</v>
      </c>
      <c r="F351" s="305" t="s">
        <v>36</v>
      </c>
      <c r="G351" s="368">
        <v>45170</v>
      </c>
      <c r="H351" s="45">
        <v>45352</v>
      </c>
      <c r="I351" s="104">
        <v>40000</v>
      </c>
      <c r="J351" s="105">
        <f t="shared" si="125"/>
        <v>442.65</v>
      </c>
      <c r="K351" s="105">
        <v>25</v>
      </c>
      <c r="L351" s="59">
        <f t="shared" si="116"/>
        <v>1148</v>
      </c>
      <c r="M351" s="58">
        <f t="shared" si="117"/>
        <v>2839.9999999999995</v>
      </c>
      <c r="N351" s="59">
        <f t="shared" si="118"/>
        <v>460</v>
      </c>
      <c r="O351" s="59">
        <f t="shared" si="119"/>
        <v>1216</v>
      </c>
      <c r="P351" s="59">
        <f t="shared" si="120"/>
        <v>2836</v>
      </c>
      <c r="Q351" s="60">
        <v>0</v>
      </c>
      <c r="R351" s="59">
        <f t="shared" si="121"/>
        <v>8525</v>
      </c>
      <c r="S351" s="59">
        <f>+J351+K351+L351+O351+Q351</f>
        <v>2831.65</v>
      </c>
      <c r="T351" s="59">
        <f>+M351+N351+P351</f>
        <v>6136</v>
      </c>
      <c r="U351" s="61">
        <f>+I351-S351</f>
        <v>37168.35</v>
      </c>
      <c r="V351" s="62">
        <v>112</v>
      </c>
    </row>
    <row r="352" spans="1:22" s="21" customFormat="1" ht="30" customHeight="1" x14ac:dyDescent="0.35">
      <c r="A352" s="348">
        <v>12</v>
      </c>
      <c r="B352" s="120" t="s">
        <v>379</v>
      </c>
      <c r="C352" s="54" t="s">
        <v>38</v>
      </c>
      <c r="D352" s="217" t="s">
        <v>362</v>
      </c>
      <c r="E352" s="54" t="s">
        <v>370</v>
      </c>
      <c r="F352" s="305" t="s">
        <v>36</v>
      </c>
      <c r="G352" s="368">
        <v>45170</v>
      </c>
      <c r="H352" s="45">
        <v>45352</v>
      </c>
      <c r="I352" s="104">
        <v>40000</v>
      </c>
      <c r="J352" s="105">
        <f t="shared" si="125"/>
        <v>442.65</v>
      </c>
      <c r="K352" s="105">
        <v>25</v>
      </c>
      <c r="L352" s="59">
        <f t="shared" si="116"/>
        <v>1148</v>
      </c>
      <c r="M352" s="58">
        <f t="shared" si="117"/>
        <v>2839.9999999999995</v>
      </c>
      <c r="N352" s="59">
        <f t="shared" si="118"/>
        <v>460</v>
      </c>
      <c r="O352" s="59">
        <f t="shared" si="119"/>
        <v>1216</v>
      </c>
      <c r="P352" s="59">
        <f t="shared" si="120"/>
        <v>2836</v>
      </c>
      <c r="Q352" s="60">
        <v>0</v>
      </c>
      <c r="R352" s="59">
        <f t="shared" si="121"/>
        <v>8525</v>
      </c>
      <c r="S352" s="59">
        <f>+J352+K352+L352+O352+Q352</f>
        <v>2831.65</v>
      </c>
      <c r="T352" s="59">
        <f>+M352+N352+P352</f>
        <v>6136</v>
      </c>
      <c r="U352" s="61">
        <f>+I352-S352</f>
        <v>37168.35</v>
      </c>
      <c r="V352" s="62">
        <v>112</v>
      </c>
    </row>
    <row r="353" spans="1:22" s="21" customFormat="1" ht="30" customHeight="1" x14ac:dyDescent="0.35">
      <c r="A353" s="348">
        <v>13</v>
      </c>
      <c r="B353" s="120" t="s">
        <v>380</v>
      </c>
      <c r="C353" s="54" t="s">
        <v>38</v>
      </c>
      <c r="D353" s="217" t="s">
        <v>362</v>
      </c>
      <c r="E353" s="54" t="s">
        <v>370</v>
      </c>
      <c r="F353" s="305" t="s">
        <v>36</v>
      </c>
      <c r="G353" s="368">
        <v>45108</v>
      </c>
      <c r="H353" s="45">
        <v>45292</v>
      </c>
      <c r="I353" s="104">
        <v>40000</v>
      </c>
      <c r="J353" s="105">
        <f t="shared" si="125"/>
        <v>442.65</v>
      </c>
      <c r="K353" s="105">
        <v>25</v>
      </c>
      <c r="L353" s="59">
        <f>+I353*2.87%</f>
        <v>1148</v>
      </c>
      <c r="M353" s="58">
        <f>+I353*7.1%</f>
        <v>2839.9999999999995</v>
      </c>
      <c r="N353" s="59">
        <f>+I353*1.15%</f>
        <v>460</v>
      </c>
      <c r="O353" s="59">
        <f>+I353*3.04%</f>
        <v>1216</v>
      </c>
      <c r="P353" s="59">
        <f>+I353*7.09%</f>
        <v>2836</v>
      </c>
      <c r="Q353" s="60">
        <v>0</v>
      </c>
      <c r="R353" s="59">
        <f>SUM(K353:P353)</f>
        <v>8525</v>
      </c>
      <c r="S353" s="59">
        <f>+J353+K353+L353+O353+Q353</f>
        <v>2831.65</v>
      </c>
      <c r="T353" s="59">
        <f>+M353+N353+P353</f>
        <v>6136</v>
      </c>
      <c r="U353" s="61">
        <f>+I353-S353</f>
        <v>37168.35</v>
      </c>
      <c r="V353" s="62">
        <v>112</v>
      </c>
    </row>
    <row r="354" spans="1:22" s="21" customFormat="1" ht="30" customHeight="1" x14ac:dyDescent="0.35">
      <c r="A354" s="348">
        <v>14</v>
      </c>
      <c r="B354" s="120" t="s">
        <v>381</v>
      </c>
      <c r="C354" s="54" t="s">
        <v>38</v>
      </c>
      <c r="D354" s="217" t="s">
        <v>362</v>
      </c>
      <c r="E354" s="54" t="s">
        <v>382</v>
      </c>
      <c r="F354" s="305" t="s">
        <v>36</v>
      </c>
      <c r="G354" s="368">
        <v>45170</v>
      </c>
      <c r="H354" s="45">
        <v>45352</v>
      </c>
      <c r="I354" s="104">
        <v>40000</v>
      </c>
      <c r="J354" s="105">
        <f t="shared" si="125"/>
        <v>442.65</v>
      </c>
      <c r="K354" s="105">
        <v>25</v>
      </c>
      <c r="L354" s="59">
        <f t="shared" si="116"/>
        <v>1148</v>
      </c>
      <c r="M354" s="58">
        <f t="shared" si="117"/>
        <v>2839.9999999999995</v>
      </c>
      <c r="N354" s="59">
        <f t="shared" si="118"/>
        <v>460</v>
      </c>
      <c r="O354" s="59">
        <f t="shared" si="119"/>
        <v>1216</v>
      </c>
      <c r="P354" s="59">
        <f t="shared" si="120"/>
        <v>2836</v>
      </c>
      <c r="Q354" s="60">
        <v>0</v>
      </c>
      <c r="R354" s="59">
        <f t="shared" si="121"/>
        <v>8525</v>
      </c>
      <c r="S354" s="59">
        <f>+J354+K354+L354+O354+Q354</f>
        <v>2831.65</v>
      </c>
      <c r="T354" s="59">
        <f>+M354+N354+P354</f>
        <v>6136</v>
      </c>
      <c r="U354" s="61">
        <f>+I354-S354</f>
        <v>37168.35</v>
      </c>
      <c r="V354" s="62">
        <v>112</v>
      </c>
    </row>
    <row r="355" spans="1:22" s="21" customFormat="1" ht="30" customHeight="1" x14ac:dyDescent="0.35">
      <c r="A355" s="348">
        <v>15</v>
      </c>
      <c r="B355" s="120" t="s">
        <v>383</v>
      </c>
      <c r="C355" s="54" t="s">
        <v>38</v>
      </c>
      <c r="D355" s="217" t="s">
        <v>362</v>
      </c>
      <c r="E355" s="54" t="s">
        <v>384</v>
      </c>
      <c r="F355" s="305" t="s">
        <v>36</v>
      </c>
      <c r="G355" s="368">
        <v>45170</v>
      </c>
      <c r="H355" s="45">
        <v>45352</v>
      </c>
      <c r="I355" s="104">
        <v>40000</v>
      </c>
      <c r="J355" s="105">
        <v>0</v>
      </c>
      <c r="K355" s="105">
        <v>25</v>
      </c>
      <c r="L355" s="59">
        <f t="shared" si="116"/>
        <v>1148</v>
      </c>
      <c r="M355" s="58">
        <f t="shared" si="117"/>
        <v>2839.9999999999995</v>
      </c>
      <c r="N355" s="59">
        <f t="shared" si="118"/>
        <v>460</v>
      </c>
      <c r="O355" s="59">
        <f t="shared" si="119"/>
        <v>1216</v>
      </c>
      <c r="P355" s="59">
        <f t="shared" si="120"/>
        <v>2836</v>
      </c>
      <c r="Q355" s="60">
        <v>3174.76</v>
      </c>
      <c r="R355" s="59">
        <f t="shared" si="121"/>
        <v>8525</v>
      </c>
      <c r="S355" s="59">
        <f>+J355+K355+L355+O355+Q355</f>
        <v>5563.76</v>
      </c>
      <c r="T355" s="59">
        <f>+M355+N355+P355</f>
        <v>6136</v>
      </c>
      <c r="U355" s="61">
        <f>+I355-S355</f>
        <v>34436.239999999998</v>
      </c>
      <c r="V355" s="62">
        <v>112</v>
      </c>
    </row>
    <row r="356" spans="1:22" s="21" customFormat="1" ht="30" customHeight="1" x14ac:dyDescent="0.35">
      <c r="A356" s="348">
        <v>16</v>
      </c>
      <c r="B356" s="120" t="s">
        <v>385</v>
      </c>
      <c r="C356" s="54" t="s">
        <v>38</v>
      </c>
      <c r="D356" s="217" t="s">
        <v>362</v>
      </c>
      <c r="E356" s="54" t="s">
        <v>386</v>
      </c>
      <c r="F356" s="305" t="s">
        <v>36</v>
      </c>
      <c r="G356" s="368">
        <v>45231</v>
      </c>
      <c r="H356" s="45">
        <v>45413</v>
      </c>
      <c r="I356" s="104">
        <v>40000</v>
      </c>
      <c r="J356" s="105">
        <f t="shared" si="125"/>
        <v>442.65</v>
      </c>
      <c r="K356" s="105">
        <v>25</v>
      </c>
      <c r="L356" s="59">
        <f t="shared" si="116"/>
        <v>1148</v>
      </c>
      <c r="M356" s="58">
        <f t="shared" si="117"/>
        <v>2839.9999999999995</v>
      </c>
      <c r="N356" s="59">
        <f t="shared" si="118"/>
        <v>460</v>
      </c>
      <c r="O356" s="59">
        <f t="shared" si="119"/>
        <v>1216</v>
      </c>
      <c r="P356" s="59">
        <f t="shared" si="120"/>
        <v>2836</v>
      </c>
      <c r="Q356" s="60">
        <v>0</v>
      </c>
      <c r="R356" s="59">
        <f t="shared" si="121"/>
        <v>8525</v>
      </c>
      <c r="S356" s="59">
        <f t="shared" si="122"/>
        <v>2831.65</v>
      </c>
      <c r="T356" s="59">
        <f t="shared" si="123"/>
        <v>6136</v>
      </c>
      <c r="U356" s="61">
        <f t="shared" si="124"/>
        <v>37168.35</v>
      </c>
      <c r="V356" s="62">
        <v>112</v>
      </c>
    </row>
    <row r="357" spans="1:22" s="21" customFormat="1" ht="30" customHeight="1" x14ac:dyDescent="0.35">
      <c r="A357" s="348">
        <v>17</v>
      </c>
      <c r="B357" s="120" t="s">
        <v>387</v>
      </c>
      <c r="C357" s="54" t="s">
        <v>38</v>
      </c>
      <c r="D357" s="217" t="s">
        <v>362</v>
      </c>
      <c r="E357" s="54" t="s">
        <v>388</v>
      </c>
      <c r="F357" s="305" t="s">
        <v>36</v>
      </c>
      <c r="G357" s="368">
        <v>45231</v>
      </c>
      <c r="H357" s="45">
        <v>45413</v>
      </c>
      <c r="I357" s="104">
        <v>40000</v>
      </c>
      <c r="J357" s="105">
        <f t="shared" si="125"/>
        <v>442.65</v>
      </c>
      <c r="K357" s="105">
        <v>25</v>
      </c>
      <c r="L357" s="59">
        <f t="shared" si="116"/>
        <v>1148</v>
      </c>
      <c r="M357" s="58">
        <f t="shared" si="117"/>
        <v>2839.9999999999995</v>
      </c>
      <c r="N357" s="59">
        <f t="shared" si="118"/>
        <v>460</v>
      </c>
      <c r="O357" s="59">
        <f t="shared" si="119"/>
        <v>1216</v>
      </c>
      <c r="P357" s="59">
        <f t="shared" si="120"/>
        <v>2836</v>
      </c>
      <c r="Q357" s="60">
        <v>0</v>
      </c>
      <c r="R357" s="59">
        <f t="shared" si="121"/>
        <v>8525</v>
      </c>
      <c r="S357" s="59">
        <f t="shared" si="122"/>
        <v>2831.65</v>
      </c>
      <c r="T357" s="59">
        <f t="shared" si="123"/>
        <v>6136</v>
      </c>
      <c r="U357" s="61">
        <f t="shared" si="124"/>
        <v>37168.35</v>
      </c>
      <c r="V357" s="62">
        <v>112</v>
      </c>
    </row>
    <row r="358" spans="1:22" s="21" customFormat="1" ht="30" customHeight="1" x14ac:dyDescent="0.35">
      <c r="A358" s="348">
        <v>18</v>
      </c>
      <c r="B358" s="120" t="s">
        <v>389</v>
      </c>
      <c r="C358" s="54" t="s">
        <v>38</v>
      </c>
      <c r="D358" s="217" t="s">
        <v>362</v>
      </c>
      <c r="E358" s="54" t="s">
        <v>390</v>
      </c>
      <c r="F358" s="305" t="s">
        <v>36</v>
      </c>
      <c r="G358" s="368">
        <v>45231</v>
      </c>
      <c r="H358" s="45">
        <v>45413</v>
      </c>
      <c r="I358" s="104">
        <v>40000</v>
      </c>
      <c r="J358" s="105">
        <f t="shared" si="125"/>
        <v>442.65</v>
      </c>
      <c r="K358" s="105">
        <v>25</v>
      </c>
      <c r="L358" s="59">
        <f t="shared" si="116"/>
        <v>1148</v>
      </c>
      <c r="M358" s="58">
        <f t="shared" si="117"/>
        <v>2839.9999999999995</v>
      </c>
      <c r="N358" s="59">
        <f t="shared" si="118"/>
        <v>460</v>
      </c>
      <c r="O358" s="59">
        <f t="shared" si="119"/>
        <v>1216</v>
      </c>
      <c r="P358" s="59">
        <f t="shared" si="120"/>
        <v>2836</v>
      </c>
      <c r="Q358" s="60">
        <v>0</v>
      </c>
      <c r="R358" s="59">
        <f t="shared" si="121"/>
        <v>8525</v>
      </c>
      <c r="S358" s="59">
        <f t="shared" si="122"/>
        <v>2831.65</v>
      </c>
      <c r="T358" s="59">
        <f t="shared" si="123"/>
        <v>6136</v>
      </c>
      <c r="U358" s="61">
        <f t="shared" si="124"/>
        <v>37168.35</v>
      </c>
      <c r="V358" s="62">
        <v>112</v>
      </c>
    </row>
    <row r="359" spans="1:22" s="21" customFormat="1" ht="30" customHeight="1" x14ac:dyDescent="0.35">
      <c r="A359" s="348">
        <v>19</v>
      </c>
      <c r="B359" s="120" t="s">
        <v>391</v>
      </c>
      <c r="C359" s="54" t="s">
        <v>38</v>
      </c>
      <c r="D359" s="217" t="s">
        <v>362</v>
      </c>
      <c r="E359" s="54" t="s">
        <v>392</v>
      </c>
      <c r="F359" s="305" t="s">
        <v>36</v>
      </c>
      <c r="G359" s="368">
        <v>45231</v>
      </c>
      <c r="H359" s="45">
        <v>45413</v>
      </c>
      <c r="I359" s="104">
        <v>40000</v>
      </c>
      <c r="J359" s="105">
        <f t="shared" si="125"/>
        <v>442.65</v>
      </c>
      <c r="K359" s="105">
        <v>25</v>
      </c>
      <c r="L359" s="59">
        <f t="shared" si="116"/>
        <v>1148</v>
      </c>
      <c r="M359" s="58">
        <f t="shared" si="117"/>
        <v>2839.9999999999995</v>
      </c>
      <c r="N359" s="59">
        <f t="shared" si="118"/>
        <v>460</v>
      </c>
      <c r="O359" s="59">
        <f t="shared" si="119"/>
        <v>1216</v>
      </c>
      <c r="P359" s="59">
        <f t="shared" si="120"/>
        <v>2836</v>
      </c>
      <c r="Q359" s="60">
        <v>0</v>
      </c>
      <c r="R359" s="59">
        <f t="shared" si="121"/>
        <v>8525</v>
      </c>
      <c r="S359" s="59">
        <f t="shared" si="122"/>
        <v>2831.65</v>
      </c>
      <c r="T359" s="59">
        <f t="shared" si="123"/>
        <v>6136</v>
      </c>
      <c r="U359" s="61">
        <f t="shared" si="124"/>
        <v>37168.35</v>
      </c>
      <c r="V359" s="62">
        <v>112</v>
      </c>
    </row>
    <row r="360" spans="1:22" s="21" customFormat="1" ht="30" customHeight="1" x14ac:dyDescent="0.35">
      <c r="A360" s="348">
        <v>20</v>
      </c>
      <c r="B360" s="120" t="s">
        <v>393</v>
      </c>
      <c r="C360" s="54" t="s">
        <v>38</v>
      </c>
      <c r="D360" s="217" t="s">
        <v>362</v>
      </c>
      <c r="E360" s="54" t="s">
        <v>394</v>
      </c>
      <c r="F360" s="305" t="s">
        <v>36</v>
      </c>
      <c r="G360" s="368">
        <v>45231</v>
      </c>
      <c r="H360" s="45">
        <v>45413</v>
      </c>
      <c r="I360" s="104">
        <v>40000</v>
      </c>
      <c r="J360" s="105">
        <v>204.54</v>
      </c>
      <c r="K360" s="105">
        <v>25</v>
      </c>
      <c r="L360" s="59">
        <f t="shared" si="116"/>
        <v>1148</v>
      </c>
      <c r="M360" s="58">
        <f t="shared" si="117"/>
        <v>2839.9999999999995</v>
      </c>
      <c r="N360" s="59">
        <f t="shared" si="118"/>
        <v>460</v>
      </c>
      <c r="O360" s="59">
        <f t="shared" si="119"/>
        <v>1216</v>
      </c>
      <c r="P360" s="59">
        <f t="shared" si="120"/>
        <v>2836</v>
      </c>
      <c r="Q360" s="60">
        <v>1587.38</v>
      </c>
      <c r="R360" s="59">
        <f t="shared" si="121"/>
        <v>8525</v>
      </c>
      <c r="S360" s="59">
        <f t="shared" si="122"/>
        <v>4180.92</v>
      </c>
      <c r="T360" s="59">
        <f t="shared" si="123"/>
        <v>6136</v>
      </c>
      <c r="U360" s="61">
        <f t="shared" si="124"/>
        <v>35819.08</v>
      </c>
      <c r="V360" s="62">
        <v>112</v>
      </c>
    </row>
    <row r="361" spans="1:22" s="21" customFormat="1" ht="30" customHeight="1" x14ac:dyDescent="0.35">
      <c r="A361" s="348">
        <v>21</v>
      </c>
      <c r="B361" s="120" t="s">
        <v>395</v>
      </c>
      <c r="C361" s="54" t="s">
        <v>38</v>
      </c>
      <c r="D361" s="217" t="s">
        <v>362</v>
      </c>
      <c r="E361" s="54" t="s">
        <v>396</v>
      </c>
      <c r="F361" s="305" t="s">
        <v>36</v>
      </c>
      <c r="G361" s="368">
        <v>45170</v>
      </c>
      <c r="H361" s="45">
        <v>45352</v>
      </c>
      <c r="I361" s="104">
        <v>40000</v>
      </c>
      <c r="J361" s="105">
        <f t="shared" si="125"/>
        <v>442.65</v>
      </c>
      <c r="K361" s="105">
        <v>25</v>
      </c>
      <c r="L361" s="59">
        <f t="shared" si="116"/>
        <v>1148</v>
      </c>
      <c r="M361" s="58">
        <f t="shared" si="117"/>
        <v>2839.9999999999995</v>
      </c>
      <c r="N361" s="59">
        <f t="shared" si="118"/>
        <v>460</v>
      </c>
      <c r="O361" s="59">
        <f t="shared" si="119"/>
        <v>1216</v>
      </c>
      <c r="P361" s="59">
        <f t="shared" si="120"/>
        <v>2836</v>
      </c>
      <c r="Q361" s="60">
        <v>0</v>
      </c>
      <c r="R361" s="59">
        <f t="shared" si="121"/>
        <v>8525</v>
      </c>
      <c r="S361" s="59">
        <f t="shared" si="122"/>
        <v>2831.65</v>
      </c>
      <c r="T361" s="59">
        <f t="shared" si="123"/>
        <v>6136</v>
      </c>
      <c r="U361" s="61">
        <f t="shared" si="124"/>
        <v>37168.35</v>
      </c>
      <c r="V361" s="62">
        <v>112</v>
      </c>
    </row>
    <row r="362" spans="1:22" s="21" customFormat="1" ht="30" customHeight="1" x14ac:dyDescent="0.35">
      <c r="A362" s="348">
        <v>22</v>
      </c>
      <c r="B362" s="120" t="s">
        <v>397</v>
      </c>
      <c r="C362" s="54" t="s">
        <v>38</v>
      </c>
      <c r="D362" s="217" t="s">
        <v>362</v>
      </c>
      <c r="E362" s="54" t="s">
        <v>398</v>
      </c>
      <c r="F362" s="305" t="s">
        <v>36</v>
      </c>
      <c r="G362" s="368">
        <v>45170</v>
      </c>
      <c r="H362" s="45">
        <v>45352</v>
      </c>
      <c r="I362" s="104">
        <v>40000</v>
      </c>
      <c r="J362" s="105">
        <f t="shared" si="125"/>
        <v>442.65</v>
      </c>
      <c r="K362" s="105">
        <v>25</v>
      </c>
      <c r="L362" s="59">
        <f t="shared" si="116"/>
        <v>1148</v>
      </c>
      <c r="M362" s="58">
        <f t="shared" si="117"/>
        <v>2839.9999999999995</v>
      </c>
      <c r="N362" s="59">
        <f t="shared" si="118"/>
        <v>460</v>
      </c>
      <c r="O362" s="59">
        <f t="shared" si="119"/>
        <v>1216</v>
      </c>
      <c r="P362" s="59">
        <f t="shared" si="120"/>
        <v>2836</v>
      </c>
      <c r="Q362" s="60">
        <v>0</v>
      </c>
      <c r="R362" s="59">
        <f t="shared" si="121"/>
        <v>8525</v>
      </c>
      <c r="S362" s="59">
        <f t="shared" si="122"/>
        <v>2831.65</v>
      </c>
      <c r="T362" s="59">
        <f t="shared" si="123"/>
        <v>6136</v>
      </c>
      <c r="U362" s="61">
        <f t="shared" si="124"/>
        <v>37168.35</v>
      </c>
      <c r="V362" s="62">
        <v>112</v>
      </c>
    </row>
    <row r="363" spans="1:22" s="21" customFormat="1" ht="30" customHeight="1" x14ac:dyDescent="0.35">
      <c r="A363" s="348">
        <v>23</v>
      </c>
      <c r="B363" s="120" t="s">
        <v>399</v>
      </c>
      <c r="C363" s="54" t="s">
        <v>38</v>
      </c>
      <c r="D363" s="217" t="s">
        <v>362</v>
      </c>
      <c r="E363" s="54" t="s">
        <v>400</v>
      </c>
      <c r="F363" s="305" t="s">
        <v>36</v>
      </c>
      <c r="G363" s="368">
        <v>45170</v>
      </c>
      <c r="H363" s="45">
        <v>45352</v>
      </c>
      <c r="I363" s="104">
        <v>40000</v>
      </c>
      <c r="J363" s="105">
        <f t="shared" si="125"/>
        <v>442.65</v>
      </c>
      <c r="K363" s="105">
        <v>25</v>
      </c>
      <c r="L363" s="59">
        <f t="shared" si="116"/>
        <v>1148</v>
      </c>
      <c r="M363" s="58">
        <f t="shared" si="117"/>
        <v>2839.9999999999995</v>
      </c>
      <c r="N363" s="59">
        <f t="shared" si="118"/>
        <v>460</v>
      </c>
      <c r="O363" s="59">
        <f t="shared" si="119"/>
        <v>1216</v>
      </c>
      <c r="P363" s="59">
        <f t="shared" si="120"/>
        <v>2836</v>
      </c>
      <c r="Q363" s="60">
        <v>0</v>
      </c>
      <c r="R363" s="59">
        <f t="shared" si="121"/>
        <v>8525</v>
      </c>
      <c r="S363" s="59">
        <f t="shared" si="122"/>
        <v>2831.65</v>
      </c>
      <c r="T363" s="59">
        <f t="shared" si="123"/>
        <v>6136</v>
      </c>
      <c r="U363" s="61">
        <f t="shared" si="124"/>
        <v>37168.35</v>
      </c>
      <c r="V363" s="62">
        <v>112</v>
      </c>
    </row>
    <row r="364" spans="1:22" s="21" customFormat="1" ht="30" customHeight="1" x14ac:dyDescent="0.35">
      <c r="A364" s="348">
        <v>24</v>
      </c>
      <c r="B364" s="307" t="s">
        <v>401</v>
      </c>
      <c r="C364" s="54" t="s">
        <v>38</v>
      </c>
      <c r="D364" s="217" t="s">
        <v>362</v>
      </c>
      <c r="E364" s="54" t="s">
        <v>370</v>
      </c>
      <c r="F364" s="305" t="s">
        <v>36</v>
      </c>
      <c r="G364" s="368">
        <v>45231</v>
      </c>
      <c r="H364" s="45">
        <v>45413</v>
      </c>
      <c r="I364" s="104">
        <v>40000</v>
      </c>
      <c r="J364" s="105">
        <f t="shared" si="125"/>
        <v>442.65</v>
      </c>
      <c r="K364" s="105">
        <v>25</v>
      </c>
      <c r="L364" s="59">
        <f t="shared" si="116"/>
        <v>1148</v>
      </c>
      <c r="M364" s="58">
        <f t="shared" si="117"/>
        <v>2839.9999999999995</v>
      </c>
      <c r="N364" s="59">
        <f t="shared" si="118"/>
        <v>460</v>
      </c>
      <c r="O364" s="59">
        <f t="shared" si="119"/>
        <v>1216</v>
      </c>
      <c r="P364" s="59">
        <f t="shared" si="120"/>
        <v>2836</v>
      </c>
      <c r="Q364" s="60">
        <v>0</v>
      </c>
      <c r="R364" s="59">
        <f>SUM(K364:P364)</f>
        <v>8525</v>
      </c>
      <c r="S364" s="59">
        <f>+J364+K364+L364+O364+Q364</f>
        <v>2831.65</v>
      </c>
      <c r="T364" s="59">
        <f>+M364+N364+P364</f>
        <v>6136</v>
      </c>
      <c r="U364" s="61">
        <f>+I364-S364</f>
        <v>37168.35</v>
      </c>
      <c r="V364" s="62">
        <v>112</v>
      </c>
    </row>
    <row r="365" spans="1:22" s="21" customFormat="1" ht="30" customHeight="1" x14ac:dyDescent="0.35">
      <c r="A365" s="348">
        <v>25</v>
      </c>
      <c r="B365" s="120" t="s">
        <v>402</v>
      </c>
      <c r="C365" s="54" t="s">
        <v>38</v>
      </c>
      <c r="D365" s="217" t="s">
        <v>362</v>
      </c>
      <c r="E365" s="54" t="s">
        <v>403</v>
      </c>
      <c r="F365" s="305" t="s">
        <v>36</v>
      </c>
      <c r="G365" s="368">
        <v>45108</v>
      </c>
      <c r="H365" s="45">
        <v>45292</v>
      </c>
      <c r="I365" s="104">
        <v>40000</v>
      </c>
      <c r="J365" s="105">
        <f t="shared" si="125"/>
        <v>442.65</v>
      </c>
      <c r="K365" s="105">
        <v>25</v>
      </c>
      <c r="L365" s="59">
        <f t="shared" si="116"/>
        <v>1148</v>
      </c>
      <c r="M365" s="58">
        <f t="shared" si="117"/>
        <v>2839.9999999999995</v>
      </c>
      <c r="N365" s="59">
        <f t="shared" si="118"/>
        <v>460</v>
      </c>
      <c r="O365" s="59">
        <f t="shared" si="119"/>
        <v>1216</v>
      </c>
      <c r="P365" s="59">
        <f t="shared" si="120"/>
        <v>2836</v>
      </c>
      <c r="Q365" s="60">
        <v>0</v>
      </c>
      <c r="R365" s="59">
        <f t="shared" si="121"/>
        <v>8525</v>
      </c>
      <c r="S365" s="59">
        <f t="shared" si="122"/>
        <v>2831.65</v>
      </c>
      <c r="T365" s="59">
        <f t="shared" si="123"/>
        <v>6136</v>
      </c>
      <c r="U365" s="61">
        <f t="shared" si="124"/>
        <v>37168.35</v>
      </c>
      <c r="V365" s="62">
        <v>112</v>
      </c>
    </row>
    <row r="366" spans="1:22" s="21" customFormat="1" ht="30" customHeight="1" x14ac:dyDescent="0.35">
      <c r="A366" s="348">
        <v>26</v>
      </c>
      <c r="B366" s="215" t="s">
        <v>404</v>
      </c>
      <c r="C366" s="54" t="s">
        <v>38</v>
      </c>
      <c r="D366" s="217" t="s">
        <v>362</v>
      </c>
      <c r="E366" s="54" t="s">
        <v>405</v>
      </c>
      <c r="F366" s="305" t="s">
        <v>36</v>
      </c>
      <c r="G366" s="368">
        <v>45078</v>
      </c>
      <c r="H366" s="45">
        <v>45261</v>
      </c>
      <c r="I366" s="375">
        <v>40000</v>
      </c>
      <c r="J366" s="105">
        <f t="shared" si="125"/>
        <v>442.65</v>
      </c>
      <c r="K366" s="105">
        <v>25</v>
      </c>
      <c r="L366" s="106">
        <f t="shared" si="116"/>
        <v>1148</v>
      </c>
      <c r="M366" s="105">
        <f t="shared" si="117"/>
        <v>2839.9999999999995</v>
      </c>
      <c r="N366" s="59">
        <f t="shared" si="118"/>
        <v>460</v>
      </c>
      <c r="O366" s="59">
        <f t="shared" si="119"/>
        <v>1216</v>
      </c>
      <c r="P366" s="59">
        <f t="shared" si="120"/>
        <v>2836</v>
      </c>
      <c r="Q366" s="60">
        <v>0</v>
      </c>
      <c r="R366" s="59">
        <f t="shared" si="121"/>
        <v>8525</v>
      </c>
      <c r="S366" s="59">
        <f t="shared" si="122"/>
        <v>2831.65</v>
      </c>
      <c r="T366" s="59">
        <f t="shared" si="123"/>
        <v>6136</v>
      </c>
      <c r="U366" s="61">
        <f t="shared" si="124"/>
        <v>37168.35</v>
      </c>
      <c r="V366" s="62">
        <v>112</v>
      </c>
    </row>
    <row r="367" spans="1:22" s="21" customFormat="1" ht="30" customHeight="1" x14ac:dyDescent="0.35">
      <c r="A367" s="348">
        <v>27</v>
      </c>
      <c r="B367" s="376" t="s">
        <v>406</v>
      </c>
      <c r="C367" s="54" t="s">
        <v>38</v>
      </c>
      <c r="D367" s="217" t="s">
        <v>362</v>
      </c>
      <c r="E367" s="54" t="s">
        <v>407</v>
      </c>
      <c r="F367" s="305" t="s">
        <v>36</v>
      </c>
      <c r="G367" s="368">
        <v>45200</v>
      </c>
      <c r="H367" s="45">
        <v>45383</v>
      </c>
      <c r="I367" s="375">
        <v>40000</v>
      </c>
      <c r="J367" s="105">
        <f t="shared" si="125"/>
        <v>442.65</v>
      </c>
      <c r="K367" s="105">
        <v>25</v>
      </c>
      <c r="L367" s="106">
        <f t="shared" si="116"/>
        <v>1148</v>
      </c>
      <c r="M367" s="105">
        <f t="shared" si="117"/>
        <v>2839.9999999999995</v>
      </c>
      <c r="N367" s="59">
        <f t="shared" si="118"/>
        <v>460</v>
      </c>
      <c r="O367" s="59">
        <f t="shared" si="119"/>
        <v>1216</v>
      </c>
      <c r="P367" s="59">
        <f t="shared" si="120"/>
        <v>2836</v>
      </c>
      <c r="Q367" s="60">
        <v>0</v>
      </c>
      <c r="R367" s="59">
        <f t="shared" si="121"/>
        <v>8525</v>
      </c>
      <c r="S367" s="59">
        <f>+J367+K367+L367+O367+Q367</f>
        <v>2831.65</v>
      </c>
      <c r="T367" s="59">
        <f t="shared" si="123"/>
        <v>6136</v>
      </c>
      <c r="U367" s="61">
        <f t="shared" si="124"/>
        <v>37168.35</v>
      </c>
      <c r="V367" s="62">
        <v>112</v>
      </c>
    </row>
    <row r="368" spans="1:22" s="21" customFormat="1" ht="30" customHeight="1" x14ac:dyDescent="0.35">
      <c r="A368" s="348">
        <v>28</v>
      </c>
      <c r="B368" s="215" t="s">
        <v>408</v>
      </c>
      <c r="C368" s="54" t="s">
        <v>38</v>
      </c>
      <c r="D368" s="217" t="s">
        <v>362</v>
      </c>
      <c r="E368" s="54" t="s">
        <v>409</v>
      </c>
      <c r="F368" s="305" t="s">
        <v>36</v>
      </c>
      <c r="G368" s="368">
        <v>45078</v>
      </c>
      <c r="H368" s="45">
        <v>45261</v>
      </c>
      <c r="I368" s="57">
        <v>40000</v>
      </c>
      <c r="J368" s="105">
        <f t="shared" si="125"/>
        <v>442.65</v>
      </c>
      <c r="K368" s="105">
        <v>25</v>
      </c>
      <c r="L368" s="59">
        <f t="shared" si="116"/>
        <v>1148</v>
      </c>
      <c r="M368" s="58">
        <f t="shared" si="117"/>
        <v>2839.9999999999995</v>
      </c>
      <c r="N368" s="59">
        <f t="shared" si="118"/>
        <v>460</v>
      </c>
      <c r="O368" s="59">
        <f t="shared" si="119"/>
        <v>1216</v>
      </c>
      <c r="P368" s="59">
        <f t="shared" si="120"/>
        <v>2836</v>
      </c>
      <c r="Q368" s="60">
        <v>0</v>
      </c>
      <c r="R368" s="59">
        <f>SUM(L368,M368,N368,O368,P368)</f>
        <v>8500</v>
      </c>
      <c r="S368" s="59">
        <f>SUM(J368,K368,L368,O368,Q368)</f>
        <v>2831.65</v>
      </c>
      <c r="T368" s="59">
        <f>SUM(M368,N368,P368)</f>
        <v>6136</v>
      </c>
      <c r="U368" s="61">
        <f>I368-S368</f>
        <v>37168.35</v>
      </c>
      <c r="V368" s="62">
        <v>112</v>
      </c>
    </row>
    <row r="369" spans="1:22" s="21" customFormat="1" ht="30" customHeight="1" x14ac:dyDescent="0.35">
      <c r="A369" s="348">
        <v>29</v>
      </c>
      <c r="B369" s="215" t="s">
        <v>410</v>
      </c>
      <c r="C369" s="54" t="s">
        <v>34</v>
      </c>
      <c r="D369" s="217" t="s">
        <v>362</v>
      </c>
      <c r="E369" s="54" t="s">
        <v>411</v>
      </c>
      <c r="F369" s="305" t="s">
        <v>36</v>
      </c>
      <c r="G369" s="368">
        <v>45078</v>
      </c>
      <c r="H369" s="45">
        <v>45261</v>
      </c>
      <c r="I369" s="57">
        <v>40000</v>
      </c>
      <c r="J369" s="105">
        <f t="shared" si="125"/>
        <v>442.65</v>
      </c>
      <c r="K369" s="105">
        <v>25</v>
      </c>
      <c r="L369" s="59">
        <f t="shared" si="116"/>
        <v>1148</v>
      </c>
      <c r="M369" s="58">
        <f t="shared" si="117"/>
        <v>2839.9999999999995</v>
      </c>
      <c r="N369" s="59">
        <f t="shared" si="118"/>
        <v>460</v>
      </c>
      <c r="O369" s="59">
        <f t="shared" si="119"/>
        <v>1216</v>
      </c>
      <c r="P369" s="59">
        <f t="shared" si="120"/>
        <v>2836</v>
      </c>
      <c r="Q369" s="60">
        <v>0</v>
      </c>
      <c r="R369" s="59">
        <f>SUM(L369,M369,N369,O369,P369)</f>
        <v>8500</v>
      </c>
      <c r="S369" s="59">
        <f>SUM(J369,K369,L369,O369,Q369)</f>
        <v>2831.65</v>
      </c>
      <c r="T369" s="59">
        <f>SUM(M369,N369,P369)</f>
        <v>6136</v>
      </c>
      <c r="U369" s="61">
        <f>I369-S369</f>
        <v>37168.35</v>
      </c>
      <c r="V369" s="62">
        <v>112</v>
      </c>
    </row>
    <row r="370" spans="1:22" s="21" customFormat="1" ht="30" customHeight="1" x14ac:dyDescent="0.35">
      <c r="A370" s="348">
        <v>30</v>
      </c>
      <c r="B370" s="215" t="s">
        <v>412</v>
      </c>
      <c r="C370" s="54" t="s">
        <v>38</v>
      </c>
      <c r="D370" s="217" t="s">
        <v>362</v>
      </c>
      <c r="E370" s="54" t="s">
        <v>413</v>
      </c>
      <c r="F370" s="305" t="s">
        <v>36</v>
      </c>
      <c r="G370" s="368">
        <v>45231</v>
      </c>
      <c r="H370" s="45">
        <v>45413</v>
      </c>
      <c r="I370" s="57">
        <v>40000</v>
      </c>
      <c r="J370" s="105">
        <f t="shared" si="125"/>
        <v>442.65</v>
      </c>
      <c r="K370" s="105">
        <v>25</v>
      </c>
      <c r="L370" s="59">
        <f t="shared" si="116"/>
        <v>1148</v>
      </c>
      <c r="M370" s="58">
        <f t="shared" si="117"/>
        <v>2839.9999999999995</v>
      </c>
      <c r="N370" s="59">
        <f t="shared" si="118"/>
        <v>460</v>
      </c>
      <c r="O370" s="59">
        <f t="shared" si="119"/>
        <v>1216</v>
      </c>
      <c r="P370" s="59">
        <f t="shared" si="120"/>
        <v>2836</v>
      </c>
      <c r="Q370" s="60">
        <v>0</v>
      </c>
      <c r="R370" s="59">
        <f>SUM(L370,M370,N370,O370,P370)</f>
        <v>8500</v>
      </c>
      <c r="S370" s="59">
        <f>SUM(J370,K370,L370,O370,Q370)</f>
        <v>2831.65</v>
      </c>
      <c r="T370" s="59">
        <f>SUM(M370,N370,P370)</f>
        <v>6136</v>
      </c>
      <c r="U370" s="61">
        <f>I370-S370</f>
        <v>37168.35</v>
      </c>
      <c r="V370" s="62">
        <v>112</v>
      </c>
    </row>
    <row r="371" spans="1:22" s="154" customFormat="1" ht="30" customHeight="1" x14ac:dyDescent="0.35">
      <c r="A371" s="348">
        <v>31</v>
      </c>
      <c r="B371" s="120" t="s">
        <v>414</v>
      </c>
      <c r="C371" s="348" t="s">
        <v>34</v>
      </c>
      <c r="D371" s="217" t="s">
        <v>362</v>
      </c>
      <c r="E371" s="54" t="s">
        <v>415</v>
      </c>
      <c r="F371" s="377" t="s">
        <v>36</v>
      </c>
      <c r="G371" s="368">
        <v>45108</v>
      </c>
      <c r="H371" s="45">
        <v>45292</v>
      </c>
      <c r="I371" s="378">
        <v>30000</v>
      </c>
      <c r="J371" s="105">
        <v>0</v>
      </c>
      <c r="K371" s="105">
        <v>25</v>
      </c>
      <c r="L371" s="58">
        <f>+I371*2.87%</f>
        <v>861</v>
      </c>
      <c r="M371" s="58">
        <f>+I371*7.1%</f>
        <v>2130</v>
      </c>
      <c r="N371" s="58">
        <f>+I371*1.15%</f>
        <v>345</v>
      </c>
      <c r="O371" s="58">
        <f>+I371*3.04%</f>
        <v>912</v>
      </c>
      <c r="P371" s="58">
        <f>+I371*7.09%</f>
        <v>2127</v>
      </c>
      <c r="Q371" s="60">
        <v>1587.38</v>
      </c>
      <c r="R371" s="58">
        <f>SUM(K371:P371)</f>
        <v>6400</v>
      </c>
      <c r="S371" s="58">
        <f>+J371+K371+L371+O371+Q371</f>
        <v>3385.38</v>
      </c>
      <c r="T371" s="58">
        <f>+M371+N371+P371</f>
        <v>4602</v>
      </c>
      <c r="U371" s="360">
        <f>+I371-S371</f>
        <v>26614.62</v>
      </c>
      <c r="V371" s="352">
        <v>112</v>
      </c>
    </row>
    <row r="372" spans="1:22" s="21" customFormat="1" ht="30" customHeight="1" x14ac:dyDescent="0.35">
      <c r="A372" s="348">
        <v>32</v>
      </c>
      <c r="B372" s="120" t="s">
        <v>416</v>
      </c>
      <c r="C372" s="54" t="s">
        <v>38</v>
      </c>
      <c r="D372" s="217" t="s">
        <v>362</v>
      </c>
      <c r="E372" s="379" t="s">
        <v>417</v>
      </c>
      <c r="F372" s="305" t="s">
        <v>36</v>
      </c>
      <c r="G372" s="368">
        <v>45214</v>
      </c>
      <c r="H372" s="45">
        <v>45397</v>
      </c>
      <c r="I372" s="104">
        <v>40000</v>
      </c>
      <c r="J372" s="105">
        <f t="shared" si="125"/>
        <v>442.65</v>
      </c>
      <c r="K372" s="105">
        <v>25</v>
      </c>
      <c r="L372" s="59">
        <f t="shared" si="116"/>
        <v>1148</v>
      </c>
      <c r="M372" s="58">
        <f t="shared" si="117"/>
        <v>2839.9999999999995</v>
      </c>
      <c r="N372" s="59">
        <f t="shared" si="118"/>
        <v>460</v>
      </c>
      <c r="O372" s="59">
        <f t="shared" si="119"/>
        <v>1216</v>
      </c>
      <c r="P372" s="59">
        <f t="shared" si="120"/>
        <v>2836</v>
      </c>
      <c r="Q372" s="60">
        <v>0</v>
      </c>
      <c r="R372" s="59">
        <f>SUM(K372:P372)</f>
        <v>8525</v>
      </c>
      <c r="S372" s="58">
        <f>+J372+K372+L372+O372+Q372</f>
        <v>2831.65</v>
      </c>
      <c r="T372" s="58">
        <f>+M372+N372+P372</f>
        <v>6136</v>
      </c>
      <c r="U372" s="360">
        <f>+I372-S372</f>
        <v>37168.35</v>
      </c>
      <c r="V372" s="62">
        <v>112</v>
      </c>
    </row>
    <row r="373" spans="1:22" s="21" customFormat="1" ht="34.5" customHeight="1" thickBot="1" x14ac:dyDescent="0.4">
      <c r="A373" s="353">
        <v>33</v>
      </c>
      <c r="B373" s="380" t="s">
        <v>418</v>
      </c>
      <c r="C373" s="67" t="s">
        <v>34</v>
      </c>
      <c r="D373" s="67" t="s">
        <v>362</v>
      </c>
      <c r="E373" s="379" t="s">
        <v>388</v>
      </c>
      <c r="F373" s="381" t="s">
        <v>36</v>
      </c>
      <c r="G373" s="382">
        <v>45214</v>
      </c>
      <c r="H373" s="141">
        <v>45397</v>
      </c>
      <c r="I373" s="383">
        <v>48000</v>
      </c>
      <c r="J373" s="105">
        <v>1333.62</v>
      </c>
      <c r="K373" s="128">
        <v>25</v>
      </c>
      <c r="L373" s="72">
        <f t="shared" si="116"/>
        <v>1377.6</v>
      </c>
      <c r="M373" s="72">
        <f t="shared" si="117"/>
        <v>3407.9999999999995</v>
      </c>
      <c r="N373" s="72">
        <f t="shared" si="118"/>
        <v>552</v>
      </c>
      <c r="O373" s="72">
        <f t="shared" si="119"/>
        <v>1459.2</v>
      </c>
      <c r="P373" s="59">
        <f t="shared" si="120"/>
        <v>3403.2000000000003</v>
      </c>
      <c r="Q373" s="60">
        <v>1587.38</v>
      </c>
      <c r="R373" s="72">
        <f>SUM(K373:P373)</f>
        <v>10225</v>
      </c>
      <c r="S373" s="59">
        <f>+J373+K373+L373+O373+Q373</f>
        <v>5782.8</v>
      </c>
      <c r="T373" s="59">
        <f>+M373+N373+P373</f>
        <v>7363.2</v>
      </c>
      <c r="U373" s="61">
        <f>+I373-S373</f>
        <v>42217.2</v>
      </c>
      <c r="V373" s="75">
        <v>112</v>
      </c>
    </row>
    <row r="374" spans="1:22" s="21" customFormat="1" ht="15" customHeight="1" thickBot="1" x14ac:dyDescent="0.4">
      <c r="A374" s="384"/>
      <c r="B374" s="211"/>
      <c r="C374" s="211"/>
      <c r="D374" s="211"/>
      <c r="E374" s="211"/>
      <c r="F374" s="385"/>
      <c r="G374" s="385"/>
      <c r="H374" s="386"/>
      <c r="I374" s="77">
        <f>SUM(I341:I373)</f>
        <v>1458000</v>
      </c>
      <c r="J374" s="77">
        <f t="shared" ref="J374:U374" si="126">SUM(J341:J373)</f>
        <v>40285.060000000041</v>
      </c>
      <c r="K374" s="77">
        <f t="shared" si="126"/>
        <v>825</v>
      </c>
      <c r="L374" s="77">
        <f t="shared" si="126"/>
        <v>41844.6</v>
      </c>
      <c r="M374" s="77">
        <f t="shared" si="126"/>
        <v>103518</v>
      </c>
      <c r="N374" s="77">
        <f t="shared" si="126"/>
        <v>16187.58</v>
      </c>
      <c r="O374" s="77">
        <f t="shared" si="126"/>
        <v>44323.199999999997</v>
      </c>
      <c r="P374" s="77">
        <f t="shared" si="126"/>
        <v>103372.2</v>
      </c>
      <c r="Q374" s="77">
        <f t="shared" si="126"/>
        <v>9524.2800000000007</v>
      </c>
      <c r="R374" s="77">
        <f t="shared" si="126"/>
        <v>309995.58</v>
      </c>
      <c r="S374" s="77">
        <f t="shared" si="126"/>
        <v>136802.1399999999</v>
      </c>
      <c r="T374" s="77">
        <f t="shared" si="126"/>
        <v>223077.78000000003</v>
      </c>
      <c r="U374" s="77">
        <f t="shared" si="126"/>
        <v>1321197.8600000001</v>
      </c>
      <c r="V374" s="78"/>
    </row>
    <row r="375" spans="1:22" s="21" customFormat="1" ht="8.1" customHeight="1" thickBot="1" x14ac:dyDescent="0.4">
      <c r="A375" s="30"/>
      <c r="C375" s="131"/>
      <c r="D375" s="30"/>
      <c r="E375" s="30"/>
      <c r="F375" s="131"/>
      <c r="G375" s="132"/>
      <c r="H375" s="132"/>
      <c r="I375" s="133"/>
      <c r="J375" s="134"/>
      <c r="K375" s="134"/>
      <c r="L375" s="133"/>
      <c r="M375" s="134"/>
      <c r="N375" s="135"/>
      <c r="O375" s="135"/>
      <c r="P375" s="135"/>
      <c r="Q375" s="136"/>
      <c r="R375" s="135"/>
      <c r="S375" s="135"/>
      <c r="T375" s="135"/>
      <c r="U375" s="137"/>
      <c r="V375" s="32"/>
    </row>
    <row r="376" spans="1:22" s="21" customFormat="1" ht="15" customHeight="1" thickBot="1" x14ac:dyDescent="0.4">
      <c r="A376" s="35" t="s">
        <v>419</v>
      </c>
      <c r="B376" s="36"/>
      <c r="C376" s="36"/>
      <c r="D376" s="36"/>
      <c r="E376" s="36"/>
      <c r="F376" s="37"/>
      <c r="G376" s="283"/>
      <c r="H376" s="283"/>
      <c r="I376" s="283"/>
      <c r="J376" s="283"/>
      <c r="K376" s="283"/>
      <c r="L376" s="283"/>
      <c r="M376" s="283"/>
      <c r="N376" s="283"/>
      <c r="O376" s="283"/>
      <c r="P376" s="283"/>
      <c r="Q376" s="283"/>
      <c r="R376" s="283"/>
      <c r="S376" s="283"/>
      <c r="T376" s="283"/>
      <c r="U376" s="283"/>
      <c r="V376" s="284"/>
    </row>
    <row r="377" spans="1:22" s="154" customFormat="1" ht="30" customHeight="1" x14ac:dyDescent="0.35">
      <c r="A377" s="42">
        <v>1</v>
      </c>
      <c r="B377" s="336" t="s">
        <v>420</v>
      </c>
      <c r="C377" s="63" t="s">
        <v>34</v>
      </c>
      <c r="D377" s="63" t="s">
        <v>419</v>
      </c>
      <c r="E377" s="387" t="s">
        <v>157</v>
      </c>
      <c r="F377" s="56" t="s">
        <v>36</v>
      </c>
      <c r="G377" s="123">
        <v>45139</v>
      </c>
      <c r="H377" s="123">
        <v>45323</v>
      </c>
      <c r="I377" s="115">
        <v>120000</v>
      </c>
      <c r="J377" s="115">
        <f>16809.87</f>
        <v>16809.87</v>
      </c>
      <c r="K377" s="115">
        <v>25</v>
      </c>
      <c r="L377" s="121">
        <f t="shared" ref="L377:L434" si="127">+I377*2.87%</f>
        <v>3444</v>
      </c>
      <c r="M377" s="121">
        <f t="shared" ref="M377:M440" si="128">+I377*7.1%</f>
        <v>8520</v>
      </c>
      <c r="N377" s="121">
        <v>860.29</v>
      </c>
      <c r="O377" s="121">
        <f t="shared" ref="O377:O440" si="129">+I377*3.04%</f>
        <v>3648</v>
      </c>
      <c r="P377" s="121">
        <f t="shared" ref="P377:P434" si="130">+I377*7.09%</f>
        <v>8508</v>
      </c>
      <c r="Q377" s="118">
        <v>0</v>
      </c>
      <c r="R377" s="121">
        <f>SUM(K377:P377)</f>
        <v>25005.29</v>
      </c>
      <c r="S377" s="121">
        <f>+J377+K377+L377+O377+Q377</f>
        <v>23926.87</v>
      </c>
      <c r="T377" s="121">
        <f>+M377+N377+P377</f>
        <v>17888.29</v>
      </c>
      <c r="U377" s="388">
        <f>+I377-S377</f>
        <v>96073.13</v>
      </c>
      <c r="V377" s="389">
        <v>112</v>
      </c>
    </row>
    <row r="378" spans="1:22" s="154" customFormat="1" ht="30" customHeight="1" x14ac:dyDescent="0.35">
      <c r="A378" s="54">
        <v>2</v>
      </c>
      <c r="B378" s="120" t="s">
        <v>421</v>
      </c>
      <c r="C378" s="54" t="s">
        <v>34</v>
      </c>
      <c r="D378" s="54" t="s">
        <v>419</v>
      </c>
      <c r="E378" s="379" t="s">
        <v>422</v>
      </c>
      <c r="F378" s="305" t="s">
        <v>36</v>
      </c>
      <c r="G378" s="45">
        <v>45170</v>
      </c>
      <c r="H378" s="45">
        <v>45352</v>
      </c>
      <c r="I378" s="106">
        <v>36000</v>
      </c>
      <c r="J378" s="106">
        <v>0</v>
      </c>
      <c r="K378" s="106">
        <v>25</v>
      </c>
      <c r="L378" s="58">
        <f t="shared" si="127"/>
        <v>1033.2</v>
      </c>
      <c r="M378" s="58">
        <f t="shared" si="128"/>
        <v>2555.9999999999995</v>
      </c>
      <c r="N378" s="58">
        <f t="shared" ref="N378:N434" si="131">+I378*1.15%</f>
        <v>414</v>
      </c>
      <c r="O378" s="58">
        <f t="shared" si="129"/>
        <v>1094.4000000000001</v>
      </c>
      <c r="P378" s="58">
        <f t="shared" si="130"/>
        <v>2552.4</v>
      </c>
      <c r="Q378" s="60">
        <v>0</v>
      </c>
      <c r="R378" s="58">
        <f>SUM(L378,M378,N378,O378,P378)</f>
        <v>7650</v>
      </c>
      <c r="S378" s="58">
        <f>SUM(J378,K378,L378,O378,Q378)</f>
        <v>2152.6000000000004</v>
      </c>
      <c r="T378" s="58">
        <f>SUM(M378,N378,P378)</f>
        <v>5522.4</v>
      </c>
      <c r="U378" s="360">
        <f>I378-S378</f>
        <v>33847.4</v>
      </c>
      <c r="V378" s="352">
        <v>112</v>
      </c>
    </row>
    <row r="379" spans="1:22" s="154" customFormat="1" ht="30" customHeight="1" x14ac:dyDescent="0.35">
      <c r="A379" s="54">
        <v>3</v>
      </c>
      <c r="B379" s="120" t="s">
        <v>423</v>
      </c>
      <c r="C379" s="54" t="s">
        <v>34</v>
      </c>
      <c r="D379" s="54" t="s">
        <v>419</v>
      </c>
      <c r="E379" s="379" t="s">
        <v>422</v>
      </c>
      <c r="F379" s="305" t="s">
        <v>36</v>
      </c>
      <c r="G379" s="45">
        <v>45200</v>
      </c>
      <c r="H379" s="45">
        <v>45383</v>
      </c>
      <c r="I379" s="106">
        <v>36000</v>
      </c>
      <c r="J379" s="106">
        <v>0</v>
      </c>
      <c r="K379" s="106">
        <v>25</v>
      </c>
      <c r="L379" s="58">
        <f t="shared" si="127"/>
        <v>1033.2</v>
      </c>
      <c r="M379" s="58">
        <f t="shared" si="128"/>
        <v>2555.9999999999995</v>
      </c>
      <c r="N379" s="58">
        <f t="shared" si="131"/>
        <v>414</v>
      </c>
      <c r="O379" s="58">
        <f t="shared" si="129"/>
        <v>1094.4000000000001</v>
      </c>
      <c r="P379" s="58">
        <f t="shared" si="130"/>
        <v>2552.4</v>
      </c>
      <c r="Q379" s="60">
        <v>0</v>
      </c>
      <c r="R379" s="58">
        <f>SUM(L379,M379,N379,O379,P379)</f>
        <v>7650</v>
      </c>
      <c r="S379" s="58">
        <f>SUM(J379,K379,L379,O379,Q379)</f>
        <v>2152.6000000000004</v>
      </c>
      <c r="T379" s="58">
        <f>SUM(M379,N379,P379)</f>
        <v>5522.4</v>
      </c>
      <c r="U379" s="360">
        <f>I379-S379</f>
        <v>33847.4</v>
      </c>
      <c r="V379" s="352">
        <v>112</v>
      </c>
    </row>
    <row r="380" spans="1:22" s="154" customFormat="1" ht="30" customHeight="1" x14ac:dyDescent="0.35">
      <c r="A380" s="54">
        <v>4</v>
      </c>
      <c r="B380" s="120" t="s">
        <v>424</v>
      </c>
      <c r="C380" s="54" t="s">
        <v>38</v>
      </c>
      <c r="D380" s="54" t="s">
        <v>362</v>
      </c>
      <c r="E380" s="379" t="s">
        <v>403</v>
      </c>
      <c r="F380" s="305" t="s">
        <v>36</v>
      </c>
      <c r="G380" s="45">
        <v>45200</v>
      </c>
      <c r="H380" s="45">
        <v>45383</v>
      </c>
      <c r="I380" s="106">
        <v>40000</v>
      </c>
      <c r="J380" s="106">
        <f>442.65</f>
        <v>442.65</v>
      </c>
      <c r="K380" s="106">
        <v>25</v>
      </c>
      <c r="L380" s="58">
        <f>+I380*2.87%</f>
        <v>1148</v>
      </c>
      <c r="M380" s="58">
        <f>+I380*7.1%</f>
        <v>2839.9999999999995</v>
      </c>
      <c r="N380" s="58">
        <f>+I380*1.15%</f>
        <v>460</v>
      </c>
      <c r="O380" s="58">
        <f>+I380*3.04%</f>
        <v>1216</v>
      </c>
      <c r="P380" s="58">
        <f>+I380*7.09%</f>
        <v>2836</v>
      </c>
      <c r="Q380" s="60">
        <v>0</v>
      </c>
      <c r="R380" s="58">
        <f t="shared" ref="R380:R386" si="132">SUM(K380:P380)</f>
        <v>8525</v>
      </c>
      <c r="S380" s="58">
        <f t="shared" ref="S380:S386" si="133">+J380+K380+L380+O380+Q380</f>
        <v>2831.65</v>
      </c>
      <c r="T380" s="58">
        <f t="shared" ref="T380:T386" si="134">+M380+N380+P380</f>
        <v>6136</v>
      </c>
      <c r="U380" s="360">
        <f t="shared" ref="U380:U386" si="135">+I380-S380</f>
        <v>37168.35</v>
      </c>
      <c r="V380" s="352">
        <v>112</v>
      </c>
    </row>
    <row r="381" spans="1:22" s="154" customFormat="1" ht="30" customHeight="1" x14ac:dyDescent="0.35">
      <c r="A381" s="54">
        <v>5</v>
      </c>
      <c r="B381" s="120" t="s">
        <v>425</v>
      </c>
      <c r="C381" s="54" t="s">
        <v>38</v>
      </c>
      <c r="D381" s="54" t="s">
        <v>362</v>
      </c>
      <c r="E381" s="379" t="s">
        <v>426</v>
      </c>
      <c r="F381" s="305" t="s">
        <v>36</v>
      </c>
      <c r="G381" s="45">
        <v>45200</v>
      </c>
      <c r="H381" s="45">
        <v>45383</v>
      </c>
      <c r="I381" s="106">
        <v>40000</v>
      </c>
      <c r="J381" s="106">
        <f>442.65</f>
        <v>442.65</v>
      </c>
      <c r="K381" s="106">
        <v>25</v>
      </c>
      <c r="L381" s="58">
        <f>+I381*2.87%</f>
        <v>1148</v>
      </c>
      <c r="M381" s="58">
        <f>+I381*7.1%</f>
        <v>2839.9999999999995</v>
      </c>
      <c r="N381" s="58">
        <f>+I381*1.15%</f>
        <v>460</v>
      </c>
      <c r="O381" s="58">
        <f>+I381*3.04%</f>
        <v>1216</v>
      </c>
      <c r="P381" s="58">
        <f>+I381*7.09%</f>
        <v>2836</v>
      </c>
      <c r="Q381" s="60">
        <v>0</v>
      </c>
      <c r="R381" s="58">
        <f t="shared" si="132"/>
        <v>8525</v>
      </c>
      <c r="S381" s="58">
        <f t="shared" si="133"/>
        <v>2831.65</v>
      </c>
      <c r="T381" s="58">
        <f t="shared" si="134"/>
        <v>6136</v>
      </c>
      <c r="U381" s="360">
        <f t="shared" si="135"/>
        <v>37168.35</v>
      </c>
      <c r="V381" s="352">
        <v>112</v>
      </c>
    </row>
    <row r="382" spans="1:22" s="154" customFormat="1" ht="30" customHeight="1" x14ac:dyDescent="0.35">
      <c r="A382" s="54">
        <v>6</v>
      </c>
      <c r="B382" s="120" t="s">
        <v>427</v>
      </c>
      <c r="C382" s="54" t="s">
        <v>38</v>
      </c>
      <c r="D382" s="54" t="s">
        <v>362</v>
      </c>
      <c r="E382" s="379" t="s">
        <v>428</v>
      </c>
      <c r="F382" s="305" t="s">
        <v>36</v>
      </c>
      <c r="G382" s="45">
        <v>45200</v>
      </c>
      <c r="H382" s="45">
        <v>45383</v>
      </c>
      <c r="I382" s="106">
        <v>40000</v>
      </c>
      <c r="J382" s="106">
        <f>442.65</f>
        <v>442.65</v>
      </c>
      <c r="K382" s="106">
        <v>25</v>
      </c>
      <c r="L382" s="58">
        <f>+I382*2.87%</f>
        <v>1148</v>
      </c>
      <c r="M382" s="58">
        <f>+I382*7.1%</f>
        <v>2839.9999999999995</v>
      </c>
      <c r="N382" s="58">
        <f>+I382*1.15%</f>
        <v>460</v>
      </c>
      <c r="O382" s="58">
        <f>+I382*3.04%</f>
        <v>1216</v>
      </c>
      <c r="P382" s="58">
        <f>+I382*7.09%</f>
        <v>2836</v>
      </c>
      <c r="Q382" s="60">
        <v>0</v>
      </c>
      <c r="R382" s="58">
        <f t="shared" si="132"/>
        <v>8525</v>
      </c>
      <c r="S382" s="58">
        <f t="shared" si="133"/>
        <v>2831.65</v>
      </c>
      <c r="T382" s="58">
        <f t="shared" si="134"/>
        <v>6136</v>
      </c>
      <c r="U382" s="360">
        <f t="shared" si="135"/>
        <v>37168.35</v>
      </c>
      <c r="V382" s="352">
        <v>112</v>
      </c>
    </row>
    <row r="383" spans="1:22" s="154" customFormat="1" ht="30" customHeight="1" x14ac:dyDescent="0.35">
      <c r="A383" s="54">
        <v>7</v>
      </c>
      <c r="B383" s="120" t="s">
        <v>429</v>
      </c>
      <c r="C383" s="54" t="s">
        <v>38</v>
      </c>
      <c r="D383" s="54" t="s">
        <v>362</v>
      </c>
      <c r="E383" s="379" t="s">
        <v>403</v>
      </c>
      <c r="F383" s="305" t="s">
        <v>36</v>
      </c>
      <c r="G383" s="45">
        <v>45200</v>
      </c>
      <c r="H383" s="45">
        <v>45383</v>
      </c>
      <c r="I383" s="106">
        <v>40000</v>
      </c>
      <c r="J383" s="106">
        <f>442.65</f>
        <v>442.65</v>
      </c>
      <c r="K383" s="106">
        <v>25</v>
      </c>
      <c r="L383" s="58">
        <f>+I383*2.87%</f>
        <v>1148</v>
      </c>
      <c r="M383" s="58">
        <f>+I383*7.1%</f>
        <v>2839.9999999999995</v>
      </c>
      <c r="N383" s="58">
        <f>+I383*1.15%</f>
        <v>460</v>
      </c>
      <c r="O383" s="58">
        <f>+I383*3.04%</f>
        <v>1216</v>
      </c>
      <c r="P383" s="58">
        <f>+I383*7.09%</f>
        <v>2836</v>
      </c>
      <c r="Q383" s="60">
        <v>0</v>
      </c>
      <c r="R383" s="58">
        <f t="shared" si="132"/>
        <v>8525</v>
      </c>
      <c r="S383" s="58">
        <f t="shared" si="133"/>
        <v>2831.65</v>
      </c>
      <c r="T383" s="58">
        <f t="shared" si="134"/>
        <v>6136</v>
      </c>
      <c r="U383" s="360">
        <f t="shared" si="135"/>
        <v>37168.35</v>
      </c>
      <c r="V383" s="352">
        <v>112</v>
      </c>
    </row>
    <row r="384" spans="1:22" s="154" customFormat="1" ht="30" customHeight="1" x14ac:dyDescent="0.35">
      <c r="A384" s="54">
        <v>8</v>
      </c>
      <c r="B384" s="120" t="s">
        <v>430</v>
      </c>
      <c r="C384" s="54" t="s">
        <v>34</v>
      </c>
      <c r="D384" s="54" t="s">
        <v>362</v>
      </c>
      <c r="E384" s="379" t="s">
        <v>364</v>
      </c>
      <c r="F384" s="305" t="s">
        <v>36</v>
      </c>
      <c r="G384" s="45">
        <v>45078</v>
      </c>
      <c r="H384" s="45">
        <v>45261</v>
      </c>
      <c r="I384" s="106">
        <v>80000</v>
      </c>
      <c r="J384" s="106">
        <f>7400.87</f>
        <v>7400.87</v>
      </c>
      <c r="K384" s="106">
        <v>25</v>
      </c>
      <c r="L384" s="58">
        <f>+I384*2.87%</f>
        <v>2296</v>
      </c>
      <c r="M384" s="58">
        <f>+I384*7.1%</f>
        <v>5679.9999999999991</v>
      </c>
      <c r="N384" s="58">
        <v>860.29</v>
      </c>
      <c r="O384" s="58">
        <f>+I384*3.04%</f>
        <v>2432</v>
      </c>
      <c r="P384" s="58">
        <f>+I384*7.09%</f>
        <v>5672</v>
      </c>
      <c r="Q384" s="60">
        <v>0</v>
      </c>
      <c r="R384" s="58">
        <f t="shared" si="132"/>
        <v>16965.29</v>
      </c>
      <c r="S384" s="58">
        <f t="shared" si="133"/>
        <v>12153.869999999999</v>
      </c>
      <c r="T384" s="58">
        <f t="shared" si="134"/>
        <v>12212.289999999999</v>
      </c>
      <c r="U384" s="360">
        <f t="shared" si="135"/>
        <v>67846.13</v>
      </c>
      <c r="V384" s="352">
        <v>112</v>
      </c>
    </row>
    <row r="385" spans="1:22" s="154" customFormat="1" ht="30" customHeight="1" x14ac:dyDescent="0.35">
      <c r="A385" s="54">
        <v>9</v>
      </c>
      <c r="B385" s="120" t="s">
        <v>431</v>
      </c>
      <c r="C385" s="54" t="s">
        <v>34</v>
      </c>
      <c r="D385" s="54" t="s">
        <v>419</v>
      </c>
      <c r="E385" s="379" t="s">
        <v>415</v>
      </c>
      <c r="F385" s="305" t="s">
        <v>36</v>
      </c>
      <c r="G385" s="45">
        <v>45108</v>
      </c>
      <c r="H385" s="45">
        <v>45292</v>
      </c>
      <c r="I385" s="106">
        <v>30000</v>
      </c>
      <c r="J385" s="106">
        <v>0</v>
      </c>
      <c r="K385" s="106">
        <v>25</v>
      </c>
      <c r="L385" s="58">
        <f t="shared" si="127"/>
        <v>861</v>
      </c>
      <c r="M385" s="58">
        <f t="shared" si="128"/>
        <v>2130</v>
      </c>
      <c r="N385" s="58">
        <f t="shared" si="131"/>
        <v>345</v>
      </c>
      <c r="O385" s="58">
        <f t="shared" si="129"/>
        <v>912</v>
      </c>
      <c r="P385" s="58">
        <f t="shared" si="130"/>
        <v>2127</v>
      </c>
      <c r="Q385" s="60">
        <v>0</v>
      </c>
      <c r="R385" s="58">
        <f t="shared" si="132"/>
        <v>6400</v>
      </c>
      <c r="S385" s="58">
        <f t="shared" si="133"/>
        <v>1798</v>
      </c>
      <c r="T385" s="58">
        <f t="shared" si="134"/>
        <v>4602</v>
      </c>
      <c r="U385" s="360">
        <f t="shared" si="135"/>
        <v>28202</v>
      </c>
      <c r="V385" s="352">
        <v>112</v>
      </c>
    </row>
    <row r="386" spans="1:22" s="154" customFormat="1" ht="30" customHeight="1" x14ac:dyDescent="0.35">
      <c r="A386" s="54">
        <v>10</v>
      </c>
      <c r="B386" s="120" t="s">
        <v>432</v>
      </c>
      <c r="C386" s="54" t="s">
        <v>34</v>
      </c>
      <c r="D386" s="54" t="s">
        <v>419</v>
      </c>
      <c r="E386" s="379" t="s">
        <v>415</v>
      </c>
      <c r="F386" s="305" t="s">
        <v>36</v>
      </c>
      <c r="G386" s="45">
        <v>45108</v>
      </c>
      <c r="H386" s="45">
        <v>45292</v>
      </c>
      <c r="I386" s="106">
        <v>30000</v>
      </c>
      <c r="J386" s="106">
        <v>0</v>
      </c>
      <c r="K386" s="106">
        <v>25</v>
      </c>
      <c r="L386" s="58">
        <f t="shared" si="127"/>
        <v>861</v>
      </c>
      <c r="M386" s="58">
        <f t="shared" si="128"/>
        <v>2130</v>
      </c>
      <c r="N386" s="58">
        <f t="shared" si="131"/>
        <v>345</v>
      </c>
      <c r="O386" s="58">
        <f t="shared" si="129"/>
        <v>912</v>
      </c>
      <c r="P386" s="58">
        <f t="shared" si="130"/>
        <v>2127</v>
      </c>
      <c r="Q386" s="60">
        <v>0</v>
      </c>
      <c r="R386" s="58">
        <f t="shared" si="132"/>
        <v>6400</v>
      </c>
      <c r="S386" s="58">
        <f t="shared" si="133"/>
        <v>1798</v>
      </c>
      <c r="T386" s="58">
        <f t="shared" si="134"/>
        <v>4602</v>
      </c>
      <c r="U386" s="360">
        <f t="shared" si="135"/>
        <v>28202</v>
      </c>
      <c r="V386" s="352">
        <v>112</v>
      </c>
    </row>
    <row r="387" spans="1:22" s="154" customFormat="1" ht="30" customHeight="1" x14ac:dyDescent="0.35">
      <c r="A387" s="54">
        <v>11</v>
      </c>
      <c r="B387" s="120" t="s">
        <v>433</v>
      </c>
      <c r="C387" s="54" t="s">
        <v>34</v>
      </c>
      <c r="D387" s="54" t="s">
        <v>419</v>
      </c>
      <c r="E387" s="379" t="s">
        <v>415</v>
      </c>
      <c r="F387" s="305" t="s">
        <v>36</v>
      </c>
      <c r="G387" s="45">
        <v>45170</v>
      </c>
      <c r="H387" s="45">
        <v>45352</v>
      </c>
      <c r="I387" s="106">
        <v>36000</v>
      </c>
      <c r="J387" s="106">
        <v>0</v>
      </c>
      <c r="K387" s="106">
        <v>25</v>
      </c>
      <c r="L387" s="58">
        <f t="shared" si="127"/>
        <v>1033.2</v>
      </c>
      <c r="M387" s="58">
        <f t="shared" si="128"/>
        <v>2555.9999999999995</v>
      </c>
      <c r="N387" s="58">
        <f t="shared" si="131"/>
        <v>414</v>
      </c>
      <c r="O387" s="58">
        <f t="shared" si="129"/>
        <v>1094.4000000000001</v>
      </c>
      <c r="P387" s="58">
        <f t="shared" si="130"/>
        <v>2552.4</v>
      </c>
      <c r="Q387" s="60">
        <v>0</v>
      </c>
      <c r="R387" s="58">
        <f t="shared" ref="R387:R450" si="136">SUM(L387,M387,N387,O387,P387)</f>
        <v>7650</v>
      </c>
      <c r="S387" s="58">
        <f t="shared" ref="S387:S450" si="137">SUM(J387,K387,L387,O387,Q387)</f>
        <v>2152.6000000000004</v>
      </c>
      <c r="T387" s="58">
        <f t="shared" ref="T387:T450" si="138">SUM(M387,N387,P387)</f>
        <v>5522.4</v>
      </c>
      <c r="U387" s="360">
        <f t="shared" ref="U387:U450" si="139">I387-S387</f>
        <v>33847.4</v>
      </c>
      <c r="V387" s="352">
        <v>112</v>
      </c>
    </row>
    <row r="388" spans="1:22" s="154" customFormat="1" ht="30" customHeight="1" x14ac:dyDescent="0.35">
      <c r="A388" s="54">
        <v>12</v>
      </c>
      <c r="B388" s="120" t="s">
        <v>434</v>
      </c>
      <c r="C388" s="54" t="s">
        <v>34</v>
      </c>
      <c r="D388" s="54" t="s">
        <v>419</v>
      </c>
      <c r="E388" s="379" t="s">
        <v>415</v>
      </c>
      <c r="F388" s="305" t="s">
        <v>36</v>
      </c>
      <c r="G388" s="45">
        <v>45170</v>
      </c>
      <c r="H388" s="45">
        <v>45352</v>
      </c>
      <c r="I388" s="106">
        <v>36000</v>
      </c>
      <c r="J388" s="106">
        <v>0</v>
      </c>
      <c r="K388" s="106">
        <v>25</v>
      </c>
      <c r="L388" s="58">
        <f t="shared" si="127"/>
        <v>1033.2</v>
      </c>
      <c r="M388" s="58">
        <f t="shared" si="128"/>
        <v>2555.9999999999995</v>
      </c>
      <c r="N388" s="58">
        <f t="shared" si="131"/>
        <v>414</v>
      </c>
      <c r="O388" s="58">
        <f t="shared" si="129"/>
        <v>1094.4000000000001</v>
      </c>
      <c r="P388" s="58">
        <f t="shared" si="130"/>
        <v>2552.4</v>
      </c>
      <c r="Q388" s="60">
        <v>1587.38</v>
      </c>
      <c r="R388" s="58">
        <f t="shared" si="136"/>
        <v>7650</v>
      </c>
      <c r="S388" s="58">
        <f t="shared" si="137"/>
        <v>3739.9800000000005</v>
      </c>
      <c r="T388" s="58">
        <f t="shared" si="138"/>
        <v>5522.4</v>
      </c>
      <c r="U388" s="360">
        <f t="shared" si="139"/>
        <v>32260.02</v>
      </c>
      <c r="V388" s="352">
        <v>112</v>
      </c>
    </row>
    <row r="389" spans="1:22" s="154" customFormat="1" ht="30" customHeight="1" x14ac:dyDescent="0.35">
      <c r="A389" s="54">
        <v>13</v>
      </c>
      <c r="B389" s="120" t="s">
        <v>435</v>
      </c>
      <c r="C389" s="54" t="s">
        <v>34</v>
      </c>
      <c r="D389" s="54" t="s">
        <v>419</v>
      </c>
      <c r="E389" s="379" t="s">
        <v>415</v>
      </c>
      <c r="F389" s="305" t="s">
        <v>36</v>
      </c>
      <c r="G389" s="45">
        <v>45139</v>
      </c>
      <c r="H389" s="45">
        <v>45323</v>
      </c>
      <c r="I389" s="106">
        <v>36000</v>
      </c>
      <c r="J389" s="106">
        <v>0</v>
      </c>
      <c r="K389" s="106">
        <v>25</v>
      </c>
      <c r="L389" s="58">
        <f t="shared" si="127"/>
        <v>1033.2</v>
      </c>
      <c r="M389" s="58">
        <f t="shared" si="128"/>
        <v>2555.9999999999995</v>
      </c>
      <c r="N389" s="58">
        <f t="shared" si="131"/>
        <v>414</v>
      </c>
      <c r="O389" s="58">
        <f t="shared" si="129"/>
        <v>1094.4000000000001</v>
      </c>
      <c r="P389" s="58">
        <f t="shared" si="130"/>
        <v>2552.4</v>
      </c>
      <c r="Q389" s="60">
        <v>0</v>
      </c>
      <c r="R389" s="58">
        <f t="shared" si="136"/>
        <v>7650</v>
      </c>
      <c r="S389" s="58">
        <f t="shared" si="137"/>
        <v>2152.6000000000004</v>
      </c>
      <c r="T389" s="58">
        <f t="shared" si="138"/>
        <v>5522.4</v>
      </c>
      <c r="U389" s="360">
        <f t="shared" si="139"/>
        <v>33847.4</v>
      </c>
      <c r="V389" s="352">
        <v>112</v>
      </c>
    </row>
    <row r="390" spans="1:22" s="154" customFormat="1" ht="30" customHeight="1" x14ac:dyDescent="0.35">
      <c r="A390" s="54">
        <v>14</v>
      </c>
      <c r="B390" s="120" t="s">
        <v>436</v>
      </c>
      <c r="C390" s="54" t="s">
        <v>34</v>
      </c>
      <c r="D390" s="54" t="s">
        <v>419</v>
      </c>
      <c r="E390" s="379" t="s">
        <v>415</v>
      </c>
      <c r="F390" s="305" t="s">
        <v>36</v>
      </c>
      <c r="G390" s="45">
        <v>45108</v>
      </c>
      <c r="H390" s="45">
        <v>45292</v>
      </c>
      <c r="I390" s="106">
        <v>30000</v>
      </c>
      <c r="J390" s="106">
        <v>0</v>
      </c>
      <c r="K390" s="106">
        <v>25</v>
      </c>
      <c r="L390" s="58">
        <f>+I390*2.87%</f>
        <v>861</v>
      </c>
      <c r="M390" s="58">
        <f>+I390*7.1%</f>
        <v>2130</v>
      </c>
      <c r="N390" s="58">
        <f>+I390*1.15%</f>
        <v>345</v>
      </c>
      <c r="O390" s="58">
        <f>+I390*3.04%</f>
        <v>912</v>
      </c>
      <c r="P390" s="58">
        <f>+I390*7.09%</f>
        <v>2127</v>
      </c>
      <c r="Q390" s="60">
        <v>0</v>
      </c>
      <c r="R390" s="58">
        <f>SUM(L390,M390,N390,O390,P390)</f>
        <v>6375</v>
      </c>
      <c r="S390" s="58">
        <f>SUM(J390,K390,L390,O390,Q390)</f>
        <v>1798</v>
      </c>
      <c r="T390" s="58">
        <f>SUM(M390,N390,P390)</f>
        <v>4602</v>
      </c>
      <c r="U390" s="360">
        <f>I390-S390</f>
        <v>28202</v>
      </c>
      <c r="V390" s="352">
        <v>112</v>
      </c>
    </row>
    <row r="391" spans="1:22" s="154" customFormat="1" ht="30" customHeight="1" x14ac:dyDescent="0.35">
      <c r="A391" s="54">
        <v>15</v>
      </c>
      <c r="B391" s="120" t="s">
        <v>437</v>
      </c>
      <c r="C391" s="54" t="s">
        <v>38</v>
      </c>
      <c r="D391" s="54" t="s">
        <v>419</v>
      </c>
      <c r="E391" s="379" t="s">
        <v>438</v>
      </c>
      <c r="F391" s="305" t="s">
        <v>36</v>
      </c>
      <c r="G391" s="45">
        <v>45139</v>
      </c>
      <c r="H391" s="45">
        <v>45323</v>
      </c>
      <c r="I391" s="106">
        <v>36000</v>
      </c>
      <c r="J391" s="106">
        <v>0</v>
      </c>
      <c r="K391" s="106">
        <v>25</v>
      </c>
      <c r="L391" s="58">
        <f t="shared" si="127"/>
        <v>1033.2</v>
      </c>
      <c r="M391" s="58">
        <f t="shared" si="128"/>
        <v>2555.9999999999995</v>
      </c>
      <c r="N391" s="58">
        <f t="shared" si="131"/>
        <v>414</v>
      </c>
      <c r="O391" s="58">
        <f t="shared" si="129"/>
        <v>1094.4000000000001</v>
      </c>
      <c r="P391" s="58">
        <f t="shared" si="130"/>
        <v>2552.4</v>
      </c>
      <c r="Q391" s="60">
        <v>0</v>
      </c>
      <c r="R391" s="58">
        <f t="shared" si="136"/>
        <v>7650</v>
      </c>
      <c r="S391" s="58">
        <f t="shared" si="137"/>
        <v>2152.6000000000004</v>
      </c>
      <c r="T391" s="58">
        <f t="shared" si="138"/>
        <v>5522.4</v>
      </c>
      <c r="U391" s="360">
        <f t="shared" si="139"/>
        <v>33847.4</v>
      </c>
      <c r="V391" s="352">
        <v>112</v>
      </c>
    </row>
    <row r="392" spans="1:22" s="154" customFormat="1" ht="30" customHeight="1" x14ac:dyDescent="0.35">
      <c r="A392" s="54">
        <v>16</v>
      </c>
      <c r="B392" s="120" t="s">
        <v>439</v>
      </c>
      <c r="C392" s="54" t="s">
        <v>34</v>
      </c>
      <c r="D392" s="54" t="s">
        <v>419</v>
      </c>
      <c r="E392" s="379" t="s">
        <v>438</v>
      </c>
      <c r="F392" s="305" t="s">
        <v>36</v>
      </c>
      <c r="G392" s="45">
        <v>45231</v>
      </c>
      <c r="H392" s="45">
        <v>45413</v>
      </c>
      <c r="I392" s="106">
        <v>36000</v>
      </c>
      <c r="J392" s="106">
        <v>0</v>
      </c>
      <c r="K392" s="106">
        <v>25</v>
      </c>
      <c r="L392" s="58">
        <f t="shared" si="127"/>
        <v>1033.2</v>
      </c>
      <c r="M392" s="58">
        <f t="shared" si="128"/>
        <v>2555.9999999999995</v>
      </c>
      <c r="N392" s="58">
        <f t="shared" si="131"/>
        <v>414</v>
      </c>
      <c r="O392" s="58">
        <f t="shared" si="129"/>
        <v>1094.4000000000001</v>
      </c>
      <c r="P392" s="58">
        <f t="shared" si="130"/>
        <v>2552.4</v>
      </c>
      <c r="Q392" s="60">
        <v>0</v>
      </c>
      <c r="R392" s="58">
        <f t="shared" si="136"/>
        <v>7650</v>
      </c>
      <c r="S392" s="58">
        <f t="shared" si="137"/>
        <v>2152.6000000000004</v>
      </c>
      <c r="T392" s="58">
        <f t="shared" si="138"/>
        <v>5522.4</v>
      </c>
      <c r="U392" s="360">
        <f t="shared" si="139"/>
        <v>33847.4</v>
      </c>
      <c r="V392" s="352">
        <v>112</v>
      </c>
    </row>
    <row r="393" spans="1:22" s="154" customFormat="1" ht="30" customHeight="1" x14ac:dyDescent="0.35">
      <c r="A393" s="54">
        <v>17</v>
      </c>
      <c r="B393" s="120" t="s">
        <v>440</v>
      </c>
      <c r="C393" s="54" t="s">
        <v>34</v>
      </c>
      <c r="D393" s="54" t="s">
        <v>419</v>
      </c>
      <c r="E393" s="379" t="s">
        <v>415</v>
      </c>
      <c r="F393" s="305" t="s">
        <v>36</v>
      </c>
      <c r="G393" s="45">
        <v>45170</v>
      </c>
      <c r="H393" s="45">
        <v>45352</v>
      </c>
      <c r="I393" s="106">
        <v>36000</v>
      </c>
      <c r="J393" s="106">
        <v>0</v>
      </c>
      <c r="K393" s="106">
        <v>25</v>
      </c>
      <c r="L393" s="58">
        <f t="shared" si="127"/>
        <v>1033.2</v>
      </c>
      <c r="M393" s="58">
        <f t="shared" si="128"/>
        <v>2555.9999999999995</v>
      </c>
      <c r="N393" s="58">
        <f t="shared" si="131"/>
        <v>414</v>
      </c>
      <c r="O393" s="58">
        <f t="shared" si="129"/>
        <v>1094.4000000000001</v>
      </c>
      <c r="P393" s="58">
        <f t="shared" si="130"/>
        <v>2552.4</v>
      </c>
      <c r="Q393" s="60">
        <v>0</v>
      </c>
      <c r="R393" s="58">
        <f>SUM(L393,M393,N393,O393,P393)</f>
        <v>7650</v>
      </c>
      <c r="S393" s="58">
        <f>SUM(J393,K393,L393,O393,Q393)</f>
        <v>2152.6000000000004</v>
      </c>
      <c r="T393" s="58">
        <f>SUM(M393,N393,P393)</f>
        <v>5522.4</v>
      </c>
      <c r="U393" s="360">
        <f>I393-S393</f>
        <v>33847.4</v>
      </c>
      <c r="V393" s="352">
        <v>112</v>
      </c>
    </row>
    <row r="394" spans="1:22" s="154" customFormat="1" ht="30" customHeight="1" x14ac:dyDescent="0.35">
      <c r="A394" s="54">
        <v>18</v>
      </c>
      <c r="B394" s="120" t="s">
        <v>441</v>
      </c>
      <c r="C394" s="54" t="s">
        <v>34</v>
      </c>
      <c r="D394" s="54" t="s">
        <v>419</v>
      </c>
      <c r="E394" s="379" t="s">
        <v>415</v>
      </c>
      <c r="F394" s="305" t="s">
        <v>36</v>
      </c>
      <c r="G394" s="45">
        <v>45231</v>
      </c>
      <c r="H394" s="45">
        <v>45413</v>
      </c>
      <c r="I394" s="106">
        <v>36000</v>
      </c>
      <c r="J394" s="106">
        <v>0</v>
      </c>
      <c r="K394" s="106">
        <v>25</v>
      </c>
      <c r="L394" s="58">
        <f t="shared" si="127"/>
        <v>1033.2</v>
      </c>
      <c r="M394" s="58">
        <f t="shared" si="128"/>
        <v>2555.9999999999995</v>
      </c>
      <c r="N394" s="58">
        <f t="shared" si="131"/>
        <v>414</v>
      </c>
      <c r="O394" s="58">
        <f t="shared" si="129"/>
        <v>1094.4000000000001</v>
      </c>
      <c r="P394" s="58">
        <f t="shared" si="130"/>
        <v>2552.4</v>
      </c>
      <c r="Q394" s="60">
        <v>0</v>
      </c>
      <c r="R394" s="58">
        <f t="shared" si="136"/>
        <v>7650</v>
      </c>
      <c r="S394" s="58">
        <f t="shared" si="137"/>
        <v>2152.6000000000004</v>
      </c>
      <c r="T394" s="58">
        <f t="shared" si="138"/>
        <v>5522.4</v>
      </c>
      <c r="U394" s="360">
        <f t="shared" si="139"/>
        <v>33847.4</v>
      </c>
      <c r="V394" s="352">
        <v>112</v>
      </c>
    </row>
    <row r="395" spans="1:22" s="154" customFormat="1" ht="30" customHeight="1" x14ac:dyDescent="0.35">
      <c r="A395" s="54">
        <v>19</v>
      </c>
      <c r="B395" s="120" t="s">
        <v>442</v>
      </c>
      <c r="C395" s="54" t="s">
        <v>38</v>
      </c>
      <c r="D395" s="54" t="s">
        <v>419</v>
      </c>
      <c r="E395" s="379" t="s">
        <v>438</v>
      </c>
      <c r="F395" s="305" t="s">
        <v>36</v>
      </c>
      <c r="G395" s="45">
        <v>45231</v>
      </c>
      <c r="H395" s="45">
        <v>45413</v>
      </c>
      <c r="I395" s="106">
        <v>36000</v>
      </c>
      <c r="J395" s="106">
        <v>0</v>
      </c>
      <c r="K395" s="106">
        <v>25</v>
      </c>
      <c r="L395" s="58">
        <f t="shared" si="127"/>
        <v>1033.2</v>
      </c>
      <c r="M395" s="58">
        <f t="shared" si="128"/>
        <v>2555.9999999999995</v>
      </c>
      <c r="N395" s="58">
        <f t="shared" si="131"/>
        <v>414</v>
      </c>
      <c r="O395" s="58">
        <f t="shared" si="129"/>
        <v>1094.4000000000001</v>
      </c>
      <c r="P395" s="58">
        <f t="shared" si="130"/>
        <v>2552.4</v>
      </c>
      <c r="Q395" s="60">
        <v>0</v>
      </c>
      <c r="R395" s="58">
        <f t="shared" si="136"/>
        <v>7650</v>
      </c>
      <c r="S395" s="58">
        <f t="shared" si="137"/>
        <v>2152.6000000000004</v>
      </c>
      <c r="T395" s="58">
        <f t="shared" si="138"/>
        <v>5522.4</v>
      </c>
      <c r="U395" s="360">
        <f t="shared" si="139"/>
        <v>33847.4</v>
      </c>
      <c r="V395" s="352">
        <v>112</v>
      </c>
    </row>
    <row r="396" spans="1:22" s="154" customFormat="1" ht="30" customHeight="1" x14ac:dyDescent="0.35">
      <c r="A396" s="54">
        <v>20</v>
      </c>
      <c r="B396" s="120" t="s">
        <v>443</v>
      </c>
      <c r="C396" s="54" t="s">
        <v>34</v>
      </c>
      <c r="D396" s="54" t="s">
        <v>419</v>
      </c>
      <c r="E396" s="379" t="s">
        <v>415</v>
      </c>
      <c r="F396" s="305" t="s">
        <v>36</v>
      </c>
      <c r="G396" s="45">
        <v>45139</v>
      </c>
      <c r="H396" s="45">
        <v>45323</v>
      </c>
      <c r="I396" s="106">
        <v>36000</v>
      </c>
      <c r="J396" s="106">
        <v>0</v>
      </c>
      <c r="K396" s="106">
        <v>25</v>
      </c>
      <c r="L396" s="58">
        <f t="shared" si="127"/>
        <v>1033.2</v>
      </c>
      <c r="M396" s="58">
        <f t="shared" si="128"/>
        <v>2555.9999999999995</v>
      </c>
      <c r="N396" s="58">
        <f t="shared" si="131"/>
        <v>414</v>
      </c>
      <c r="O396" s="58">
        <f t="shared" si="129"/>
        <v>1094.4000000000001</v>
      </c>
      <c r="P396" s="58">
        <f t="shared" si="130"/>
        <v>2552.4</v>
      </c>
      <c r="Q396" s="60">
        <v>0</v>
      </c>
      <c r="R396" s="58">
        <f t="shared" si="136"/>
        <v>7650</v>
      </c>
      <c r="S396" s="58">
        <f t="shared" si="137"/>
        <v>2152.6000000000004</v>
      </c>
      <c r="T396" s="58">
        <f t="shared" si="138"/>
        <v>5522.4</v>
      </c>
      <c r="U396" s="360">
        <f t="shared" si="139"/>
        <v>33847.4</v>
      </c>
      <c r="V396" s="352">
        <v>112</v>
      </c>
    </row>
    <row r="397" spans="1:22" s="154" customFormat="1" ht="30" customHeight="1" x14ac:dyDescent="0.35">
      <c r="A397" s="54">
        <v>21</v>
      </c>
      <c r="B397" s="120" t="s">
        <v>444</v>
      </c>
      <c r="C397" s="54" t="s">
        <v>34</v>
      </c>
      <c r="D397" s="54" t="s">
        <v>419</v>
      </c>
      <c r="E397" s="379" t="s">
        <v>415</v>
      </c>
      <c r="F397" s="305" t="s">
        <v>36</v>
      </c>
      <c r="G397" s="45">
        <v>45139</v>
      </c>
      <c r="H397" s="45">
        <v>45323</v>
      </c>
      <c r="I397" s="106">
        <v>36000</v>
      </c>
      <c r="J397" s="106">
        <v>0</v>
      </c>
      <c r="K397" s="106">
        <v>25</v>
      </c>
      <c r="L397" s="58">
        <f t="shared" si="127"/>
        <v>1033.2</v>
      </c>
      <c r="M397" s="58">
        <f t="shared" si="128"/>
        <v>2555.9999999999995</v>
      </c>
      <c r="N397" s="58">
        <f t="shared" si="131"/>
        <v>414</v>
      </c>
      <c r="O397" s="58">
        <f t="shared" si="129"/>
        <v>1094.4000000000001</v>
      </c>
      <c r="P397" s="58">
        <f t="shared" si="130"/>
        <v>2552.4</v>
      </c>
      <c r="Q397" s="60">
        <v>0</v>
      </c>
      <c r="R397" s="58">
        <f t="shared" si="136"/>
        <v>7650</v>
      </c>
      <c r="S397" s="58">
        <f t="shared" si="137"/>
        <v>2152.6000000000004</v>
      </c>
      <c r="T397" s="58">
        <f t="shared" si="138"/>
        <v>5522.4</v>
      </c>
      <c r="U397" s="360">
        <f t="shared" si="139"/>
        <v>33847.4</v>
      </c>
      <c r="V397" s="352">
        <v>112</v>
      </c>
    </row>
    <row r="398" spans="1:22" s="154" customFormat="1" ht="30" customHeight="1" x14ac:dyDescent="0.35">
      <c r="A398" s="54">
        <v>22</v>
      </c>
      <c r="B398" s="120" t="s">
        <v>445</v>
      </c>
      <c r="C398" s="54" t="s">
        <v>34</v>
      </c>
      <c r="D398" s="54" t="s">
        <v>419</v>
      </c>
      <c r="E398" s="379" t="s">
        <v>415</v>
      </c>
      <c r="F398" s="305" t="s">
        <v>36</v>
      </c>
      <c r="G398" s="45">
        <v>45170</v>
      </c>
      <c r="H398" s="45">
        <v>45352</v>
      </c>
      <c r="I398" s="106">
        <v>36000</v>
      </c>
      <c r="J398" s="106">
        <v>0</v>
      </c>
      <c r="K398" s="106">
        <v>25</v>
      </c>
      <c r="L398" s="58">
        <f t="shared" si="127"/>
        <v>1033.2</v>
      </c>
      <c r="M398" s="58">
        <f t="shared" si="128"/>
        <v>2555.9999999999995</v>
      </c>
      <c r="N398" s="58">
        <f t="shared" si="131"/>
        <v>414</v>
      </c>
      <c r="O398" s="58">
        <f t="shared" si="129"/>
        <v>1094.4000000000001</v>
      </c>
      <c r="P398" s="58">
        <f t="shared" si="130"/>
        <v>2552.4</v>
      </c>
      <c r="Q398" s="60">
        <v>0</v>
      </c>
      <c r="R398" s="58">
        <f t="shared" si="136"/>
        <v>7650</v>
      </c>
      <c r="S398" s="58">
        <f t="shared" si="137"/>
        <v>2152.6000000000004</v>
      </c>
      <c r="T398" s="58">
        <f t="shared" si="138"/>
        <v>5522.4</v>
      </c>
      <c r="U398" s="360">
        <f t="shared" si="139"/>
        <v>33847.4</v>
      </c>
      <c r="V398" s="352">
        <v>112</v>
      </c>
    </row>
    <row r="399" spans="1:22" s="154" customFormat="1" ht="30" customHeight="1" x14ac:dyDescent="0.35">
      <c r="A399" s="54">
        <v>23</v>
      </c>
      <c r="B399" s="120" t="s">
        <v>446</v>
      </c>
      <c r="C399" s="54" t="s">
        <v>34</v>
      </c>
      <c r="D399" s="54" t="s">
        <v>419</v>
      </c>
      <c r="E399" s="379" t="s">
        <v>415</v>
      </c>
      <c r="F399" s="305" t="s">
        <v>36</v>
      </c>
      <c r="G399" s="45">
        <v>45078</v>
      </c>
      <c r="H399" s="45">
        <v>45261</v>
      </c>
      <c r="I399" s="106">
        <v>30000</v>
      </c>
      <c r="J399" s="106">
        <v>0</v>
      </c>
      <c r="K399" s="106">
        <v>25</v>
      </c>
      <c r="L399" s="58">
        <f t="shared" si="127"/>
        <v>861</v>
      </c>
      <c r="M399" s="58">
        <f t="shared" si="128"/>
        <v>2130</v>
      </c>
      <c r="N399" s="58">
        <f t="shared" si="131"/>
        <v>345</v>
      </c>
      <c r="O399" s="58">
        <f t="shared" si="129"/>
        <v>912</v>
      </c>
      <c r="P399" s="58">
        <f t="shared" si="130"/>
        <v>2127</v>
      </c>
      <c r="Q399" s="60">
        <v>3174.76</v>
      </c>
      <c r="R399" s="58">
        <f t="shared" si="136"/>
        <v>6375</v>
      </c>
      <c r="S399" s="58">
        <f t="shared" si="137"/>
        <v>4972.76</v>
      </c>
      <c r="T399" s="58">
        <f t="shared" si="138"/>
        <v>4602</v>
      </c>
      <c r="U399" s="360">
        <f t="shared" si="139"/>
        <v>25027.239999999998</v>
      </c>
      <c r="V399" s="352">
        <v>112</v>
      </c>
    </row>
    <row r="400" spans="1:22" s="154" customFormat="1" ht="30" customHeight="1" x14ac:dyDescent="0.35">
      <c r="A400" s="54">
        <v>24</v>
      </c>
      <c r="B400" s="120" t="s">
        <v>447</v>
      </c>
      <c r="C400" s="54" t="s">
        <v>34</v>
      </c>
      <c r="D400" s="54" t="s">
        <v>419</v>
      </c>
      <c r="E400" s="379" t="s">
        <v>448</v>
      </c>
      <c r="F400" s="305" t="s">
        <v>36</v>
      </c>
      <c r="G400" s="45">
        <v>45231</v>
      </c>
      <c r="H400" s="45">
        <v>45413</v>
      </c>
      <c r="I400" s="106">
        <v>36000</v>
      </c>
      <c r="J400" s="106">
        <v>0</v>
      </c>
      <c r="K400" s="106">
        <v>25</v>
      </c>
      <c r="L400" s="58">
        <f t="shared" si="127"/>
        <v>1033.2</v>
      </c>
      <c r="M400" s="58">
        <f t="shared" si="128"/>
        <v>2555.9999999999995</v>
      </c>
      <c r="N400" s="58">
        <f t="shared" si="131"/>
        <v>414</v>
      </c>
      <c r="O400" s="58">
        <f t="shared" si="129"/>
        <v>1094.4000000000001</v>
      </c>
      <c r="P400" s="58">
        <f t="shared" si="130"/>
        <v>2552.4</v>
      </c>
      <c r="Q400" s="60">
        <v>0</v>
      </c>
      <c r="R400" s="58">
        <f t="shared" si="136"/>
        <v>7650</v>
      </c>
      <c r="S400" s="58">
        <f t="shared" si="137"/>
        <v>2152.6000000000004</v>
      </c>
      <c r="T400" s="58">
        <f t="shared" si="138"/>
        <v>5522.4</v>
      </c>
      <c r="U400" s="360">
        <f t="shared" si="139"/>
        <v>33847.4</v>
      </c>
      <c r="V400" s="352">
        <v>112</v>
      </c>
    </row>
    <row r="401" spans="1:22" s="154" customFormat="1" ht="30" customHeight="1" x14ac:dyDescent="0.35">
      <c r="A401" s="54">
        <v>25</v>
      </c>
      <c r="B401" s="120" t="s">
        <v>449</v>
      </c>
      <c r="C401" s="54" t="s">
        <v>34</v>
      </c>
      <c r="D401" s="54" t="s">
        <v>419</v>
      </c>
      <c r="E401" s="379" t="s">
        <v>415</v>
      </c>
      <c r="F401" s="305" t="s">
        <v>36</v>
      </c>
      <c r="G401" s="45">
        <v>45231</v>
      </c>
      <c r="H401" s="45">
        <v>45413</v>
      </c>
      <c r="I401" s="106">
        <v>36000</v>
      </c>
      <c r="J401" s="106">
        <v>0</v>
      </c>
      <c r="K401" s="106">
        <v>25</v>
      </c>
      <c r="L401" s="58">
        <f t="shared" si="127"/>
        <v>1033.2</v>
      </c>
      <c r="M401" s="58">
        <f t="shared" si="128"/>
        <v>2555.9999999999995</v>
      </c>
      <c r="N401" s="58">
        <f t="shared" si="131"/>
        <v>414</v>
      </c>
      <c r="O401" s="58">
        <f t="shared" si="129"/>
        <v>1094.4000000000001</v>
      </c>
      <c r="P401" s="58">
        <f t="shared" si="130"/>
        <v>2552.4</v>
      </c>
      <c r="Q401" s="60">
        <v>0</v>
      </c>
      <c r="R401" s="58">
        <f t="shared" si="136"/>
        <v>7650</v>
      </c>
      <c r="S401" s="58">
        <f t="shared" si="137"/>
        <v>2152.6000000000004</v>
      </c>
      <c r="T401" s="58">
        <f t="shared" si="138"/>
        <v>5522.4</v>
      </c>
      <c r="U401" s="360">
        <f t="shared" si="139"/>
        <v>33847.4</v>
      </c>
      <c r="V401" s="352">
        <v>112</v>
      </c>
    </row>
    <row r="402" spans="1:22" s="154" customFormat="1" ht="30" customHeight="1" x14ac:dyDescent="0.35">
      <c r="A402" s="54">
        <v>26</v>
      </c>
      <c r="B402" s="120" t="s">
        <v>450</v>
      </c>
      <c r="C402" s="54" t="s">
        <v>34</v>
      </c>
      <c r="D402" s="54" t="s">
        <v>419</v>
      </c>
      <c r="E402" s="379" t="s">
        <v>415</v>
      </c>
      <c r="F402" s="305" t="s">
        <v>36</v>
      </c>
      <c r="G402" s="45">
        <v>45231</v>
      </c>
      <c r="H402" s="45">
        <v>45413</v>
      </c>
      <c r="I402" s="106">
        <v>36000</v>
      </c>
      <c r="J402" s="106">
        <v>0</v>
      </c>
      <c r="K402" s="106">
        <v>25</v>
      </c>
      <c r="L402" s="58">
        <f t="shared" si="127"/>
        <v>1033.2</v>
      </c>
      <c r="M402" s="58">
        <f t="shared" si="128"/>
        <v>2555.9999999999995</v>
      </c>
      <c r="N402" s="58">
        <f t="shared" si="131"/>
        <v>414</v>
      </c>
      <c r="O402" s="58">
        <f t="shared" si="129"/>
        <v>1094.4000000000001</v>
      </c>
      <c r="P402" s="58">
        <f t="shared" si="130"/>
        <v>2552.4</v>
      </c>
      <c r="Q402" s="60">
        <v>0</v>
      </c>
      <c r="R402" s="58">
        <f t="shared" si="136"/>
        <v>7650</v>
      </c>
      <c r="S402" s="58">
        <f t="shared" si="137"/>
        <v>2152.6000000000004</v>
      </c>
      <c r="T402" s="58">
        <f t="shared" si="138"/>
        <v>5522.4</v>
      </c>
      <c r="U402" s="360">
        <f t="shared" si="139"/>
        <v>33847.4</v>
      </c>
      <c r="V402" s="352">
        <v>112</v>
      </c>
    </row>
    <row r="403" spans="1:22" s="154" customFormat="1" ht="30" customHeight="1" x14ac:dyDescent="0.35">
      <c r="A403" s="54">
        <v>27</v>
      </c>
      <c r="B403" s="120" t="s">
        <v>451</v>
      </c>
      <c r="C403" s="54" t="s">
        <v>34</v>
      </c>
      <c r="D403" s="54" t="s">
        <v>419</v>
      </c>
      <c r="E403" s="379" t="s">
        <v>415</v>
      </c>
      <c r="F403" s="305" t="s">
        <v>36</v>
      </c>
      <c r="G403" s="45">
        <v>45231</v>
      </c>
      <c r="H403" s="45">
        <v>45413</v>
      </c>
      <c r="I403" s="106">
        <v>36000</v>
      </c>
      <c r="J403" s="106">
        <v>0</v>
      </c>
      <c r="K403" s="106">
        <v>25</v>
      </c>
      <c r="L403" s="58">
        <f>+I403*2.87%</f>
        <v>1033.2</v>
      </c>
      <c r="M403" s="58">
        <f>+I403*7.1%</f>
        <v>2555.9999999999995</v>
      </c>
      <c r="N403" s="58">
        <f>+I403*1.15%</f>
        <v>414</v>
      </c>
      <c r="O403" s="58">
        <f>+I403*3.04%</f>
        <v>1094.4000000000001</v>
      </c>
      <c r="P403" s="58">
        <f>+I403*7.09%</f>
        <v>2552.4</v>
      </c>
      <c r="Q403" s="60">
        <v>0</v>
      </c>
      <c r="R403" s="58">
        <f>SUM(L403,M403,N403,O403,P403)</f>
        <v>7650</v>
      </c>
      <c r="S403" s="58">
        <f>SUM(J403,K403,L403,O403,Q403)</f>
        <v>2152.6000000000004</v>
      </c>
      <c r="T403" s="58">
        <f>SUM(M403,N403,P403)</f>
        <v>5522.4</v>
      </c>
      <c r="U403" s="360">
        <f>I403-S403</f>
        <v>33847.4</v>
      </c>
      <c r="V403" s="352">
        <v>112</v>
      </c>
    </row>
    <row r="404" spans="1:22" s="154" customFormat="1" ht="30" customHeight="1" x14ac:dyDescent="0.35">
      <c r="A404" s="54">
        <v>28</v>
      </c>
      <c r="B404" s="120" t="s">
        <v>452</v>
      </c>
      <c r="C404" s="54" t="s">
        <v>34</v>
      </c>
      <c r="D404" s="54" t="s">
        <v>419</v>
      </c>
      <c r="E404" s="379" t="s">
        <v>415</v>
      </c>
      <c r="F404" s="305" t="s">
        <v>36</v>
      </c>
      <c r="G404" s="45">
        <v>45139</v>
      </c>
      <c r="H404" s="45">
        <v>45323</v>
      </c>
      <c r="I404" s="106">
        <v>36000</v>
      </c>
      <c r="J404" s="106">
        <v>0</v>
      </c>
      <c r="K404" s="106">
        <v>25</v>
      </c>
      <c r="L404" s="58">
        <f>+I404*2.87%</f>
        <v>1033.2</v>
      </c>
      <c r="M404" s="58">
        <f>+I404*7.1%</f>
        <v>2555.9999999999995</v>
      </c>
      <c r="N404" s="58">
        <f>+I404*1.15%</f>
        <v>414</v>
      </c>
      <c r="O404" s="58">
        <f>+I404*3.04%</f>
        <v>1094.4000000000001</v>
      </c>
      <c r="P404" s="58">
        <f>+I404*7.09%</f>
        <v>2552.4</v>
      </c>
      <c r="Q404" s="60">
        <v>0</v>
      </c>
      <c r="R404" s="58">
        <f>SUM(L404,M404,N404,O404,P404)</f>
        <v>7650</v>
      </c>
      <c r="S404" s="58">
        <f>SUM(J404,K404,L404,O404,Q404)</f>
        <v>2152.6000000000004</v>
      </c>
      <c r="T404" s="58">
        <f>SUM(M404,N404,P404)</f>
        <v>5522.4</v>
      </c>
      <c r="U404" s="360">
        <f>I404-S404</f>
        <v>33847.4</v>
      </c>
      <c r="V404" s="352">
        <v>112</v>
      </c>
    </row>
    <row r="405" spans="1:22" s="154" customFormat="1" ht="30" customHeight="1" x14ac:dyDescent="0.35">
      <c r="A405" s="54">
        <v>29</v>
      </c>
      <c r="B405" s="120" t="s">
        <v>453</v>
      </c>
      <c r="C405" s="54" t="s">
        <v>34</v>
      </c>
      <c r="D405" s="54" t="s">
        <v>419</v>
      </c>
      <c r="E405" s="379" t="s">
        <v>415</v>
      </c>
      <c r="F405" s="305" t="s">
        <v>36</v>
      </c>
      <c r="G405" s="45">
        <v>45231</v>
      </c>
      <c r="H405" s="45">
        <v>45413</v>
      </c>
      <c r="I405" s="106">
        <v>36000</v>
      </c>
      <c r="J405" s="106">
        <v>0</v>
      </c>
      <c r="K405" s="106">
        <v>25</v>
      </c>
      <c r="L405" s="58">
        <f t="shared" si="127"/>
        <v>1033.2</v>
      </c>
      <c r="M405" s="58">
        <f t="shared" si="128"/>
        <v>2555.9999999999995</v>
      </c>
      <c r="N405" s="58">
        <f t="shared" si="131"/>
        <v>414</v>
      </c>
      <c r="O405" s="58">
        <f t="shared" si="129"/>
        <v>1094.4000000000001</v>
      </c>
      <c r="P405" s="58">
        <f t="shared" si="130"/>
        <v>2552.4</v>
      </c>
      <c r="Q405" s="60">
        <v>0</v>
      </c>
      <c r="R405" s="58">
        <f t="shared" si="136"/>
        <v>7650</v>
      </c>
      <c r="S405" s="58">
        <f t="shared" si="137"/>
        <v>2152.6000000000004</v>
      </c>
      <c r="T405" s="58">
        <f t="shared" si="138"/>
        <v>5522.4</v>
      </c>
      <c r="U405" s="360">
        <f t="shared" si="139"/>
        <v>33847.4</v>
      </c>
      <c r="V405" s="352">
        <v>112</v>
      </c>
    </row>
    <row r="406" spans="1:22" s="154" customFormat="1" ht="30" customHeight="1" x14ac:dyDescent="0.35">
      <c r="A406" s="54">
        <v>30</v>
      </c>
      <c r="B406" s="120" t="s">
        <v>454</v>
      </c>
      <c r="C406" s="54" t="s">
        <v>34</v>
      </c>
      <c r="D406" s="54" t="s">
        <v>419</v>
      </c>
      <c r="E406" s="379" t="s">
        <v>415</v>
      </c>
      <c r="F406" s="305" t="s">
        <v>36</v>
      </c>
      <c r="G406" s="45">
        <v>45231</v>
      </c>
      <c r="H406" s="45">
        <v>45413</v>
      </c>
      <c r="I406" s="106">
        <v>36000</v>
      </c>
      <c r="J406" s="106">
        <v>0</v>
      </c>
      <c r="K406" s="106">
        <v>25</v>
      </c>
      <c r="L406" s="58">
        <f t="shared" si="127"/>
        <v>1033.2</v>
      </c>
      <c r="M406" s="58">
        <f t="shared" si="128"/>
        <v>2555.9999999999995</v>
      </c>
      <c r="N406" s="58">
        <f t="shared" si="131"/>
        <v>414</v>
      </c>
      <c r="O406" s="58">
        <f t="shared" si="129"/>
        <v>1094.4000000000001</v>
      </c>
      <c r="P406" s="58">
        <f t="shared" si="130"/>
        <v>2552.4</v>
      </c>
      <c r="Q406" s="60">
        <v>0</v>
      </c>
      <c r="R406" s="58">
        <f t="shared" si="136"/>
        <v>7650</v>
      </c>
      <c r="S406" s="58">
        <f t="shared" si="137"/>
        <v>2152.6000000000004</v>
      </c>
      <c r="T406" s="58">
        <f t="shared" si="138"/>
        <v>5522.4</v>
      </c>
      <c r="U406" s="360">
        <f t="shared" si="139"/>
        <v>33847.4</v>
      </c>
      <c r="V406" s="352">
        <v>112</v>
      </c>
    </row>
    <row r="407" spans="1:22" s="154" customFormat="1" ht="30" customHeight="1" x14ac:dyDescent="0.35">
      <c r="A407" s="54">
        <v>31</v>
      </c>
      <c r="B407" s="120" t="s">
        <v>455</v>
      </c>
      <c r="C407" s="54" t="s">
        <v>34</v>
      </c>
      <c r="D407" s="54" t="s">
        <v>419</v>
      </c>
      <c r="E407" s="379" t="s">
        <v>415</v>
      </c>
      <c r="F407" s="305" t="s">
        <v>36</v>
      </c>
      <c r="G407" s="45">
        <v>45231</v>
      </c>
      <c r="H407" s="45">
        <v>45413</v>
      </c>
      <c r="I407" s="106">
        <v>36000</v>
      </c>
      <c r="J407" s="106">
        <v>0</v>
      </c>
      <c r="K407" s="106">
        <v>25</v>
      </c>
      <c r="L407" s="58">
        <f t="shared" si="127"/>
        <v>1033.2</v>
      </c>
      <c r="M407" s="58">
        <f t="shared" si="128"/>
        <v>2555.9999999999995</v>
      </c>
      <c r="N407" s="58">
        <f t="shared" si="131"/>
        <v>414</v>
      </c>
      <c r="O407" s="58">
        <f t="shared" si="129"/>
        <v>1094.4000000000001</v>
      </c>
      <c r="P407" s="58">
        <f t="shared" si="130"/>
        <v>2552.4</v>
      </c>
      <c r="Q407" s="60">
        <v>0</v>
      </c>
      <c r="R407" s="58">
        <f t="shared" si="136"/>
        <v>7650</v>
      </c>
      <c r="S407" s="58">
        <f t="shared" si="137"/>
        <v>2152.6000000000004</v>
      </c>
      <c r="T407" s="58">
        <f t="shared" si="138"/>
        <v>5522.4</v>
      </c>
      <c r="U407" s="360">
        <f t="shared" si="139"/>
        <v>33847.4</v>
      </c>
      <c r="V407" s="352">
        <v>112</v>
      </c>
    </row>
    <row r="408" spans="1:22" s="154" customFormat="1" ht="30" customHeight="1" x14ac:dyDescent="0.35">
      <c r="A408" s="54">
        <v>32</v>
      </c>
      <c r="B408" s="120" t="s">
        <v>456</v>
      </c>
      <c r="C408" s="54" t="s">
        <v>34</v>
      </c>
      <c r="D408" s="54" t="s">
        <v>419</v>
      </c>
      <c r="E408" s="379" t="s">
        <v>415</v>
      </c>
      <c r="F408" s="305" t="s">
        <v>36</v>
      </c>
      <c r="G408" s="45">
        <v>45231</v>
      </c>
      <c r="H408" s="45">
        <v>45413</v>
      </c>
      <c r="I408" s="106">
        <v>36000</v>
      </c>
      <c r="J408" s="106">
        <v>0</v>
      </c>
      <c r="K408" s="106">
        <v>25</v>
      </c>
      <c r="L408" s="58">
        <f t="shared" si="127"/>
        <v>1033.2</v>
      </c>
      <c r="M408" s="58">
        <f t="shared" si="128"/>
        <v>2555.9999999999995</v>
      </c>
      <c r="N408" s="58">
        <f t="shared" si="131"/>
        <v>414</v>
      </c>
      <c r="O408" s="58">
        <f t="shared" si="129"/>
        <v>1094.4000000000001</v>
      </c>
      <c r="P408" s="58">
        <f t="shared" si="130"/>
        <v>2552.4</v>
      </c>
      <c r="Q408" s="60">
        <v>0</v>
      </c>
      <c r="R408" s="58">
        <f t="shared" si="136"/>
        <v>7650</v>
      </c>
      <c r="S408" s="58">
        <f t="shared" si="137"/>
        <v>2152.6000000000004</v>
      </c>
      <c r="T408" s="58">
        <f t="shared" si="138"/>
        <v>5522.4</v>
      </c>
      <c r="U408" s="360">
        <f t="shared" si="139"/>
        <v>33847.4</v>
      </c>
      <c r="V408" s="352">
        <v>112</v>
      </c>
    </row>
    <row r="409" spans="1:22" s="154" customFormat="1" ht="30" customHeight="1" x14ac:dyDescent="0.35">
      <c r="A409" s="54">
        <v>33</v>
      </c>
      <c r="B409" s="120" t="s">
        <v>457</v>
      </c>
      <c r="C409" s="54" t="s">
        <v>34</v>
      </c>
      <c r="D409" s="54" t="s">
        <v>419</v>
      </c>
      <c r="E409" s="379" t="s">
        <v>415</v>
      </c>
      <c r="F409" s="305" t="s">
        <v>36</v>
      </c>
      <c r="G409" s="45">
        <v>45231</v>
      </c>
      <c r="H409" s="45">
        <v>45413</v>
      </c>
      <c r="I409" s="106">
        <v>36000</v>
      </c>
      <c r="J409" s="106">
        <v>0</v>
      </c>
      <c r="K409" s="106">
        <v>25</v>
      </c>
      <c r="L409" s="58">
        <f t="shared" si="127"/>
        <v>1033.2</v>
      </c>
      <c r="M409" s="58">
        <f t="shared" si="128"/>
        <v>2555.9999999999995</v>
      </c>
      <c r="N409" s="58">
        <f t="shared" si="131"/>
        <v>414</v>
      </c>
      <c r="O409" s="58">
        <f t="shared" si="129"/>
        <v>1094.4000000000001</v>
      </c>
      <c r="P409" s="58">
        <f t="shared" si="130"/>
        <v>2552.4</v>
      </c>
      <c r="Q409" s="60">
        <v>0</v>
      </c>
      <c r="R409" s="58">
        <f t="shared" si="136"/>
        <v>7650</v>
      </c>
      <c r="S409" s="58">
        <f t="shared" si="137"/>
        <v>2152.6000000000004</v>
      </c>
      <c r="T409" s="58">
        <f t="shared" si="138"/>
        <v>5522.4</v>
      </c>
      <c r="U409" s="360">
        <f t="shared" si="139"/>
        <v>33847.4</v>
      </c>
      <c r="V409" s="352">
        <v>112</v>
      </c>
    </row>
    <row r="410" spans="1:22" s="154" customFormat="1" ht="30" customHeight="1" x14ac:dyDescent="0.35">
      <c r="A410" s="54">
        <v>34</v>
      </c>
      <c r="B410" s="120" t="s">
        <v>458</v>
      </c>
      <c r="C410" s="54" t="s">
        <v>34</v>
      </c>
      <c r="D410" s="54" t="s">
        <v>419</v>
      </c>
      <c r="E410" s="379" t="s">
        <v>415</v>
      </c>
      <c r="F410" s="305" t="s">
        <v>36</v>
      </c>
      <c r="G410" s="45">
        <v>45078</v>
      </c>
      <c r="H410" s="45">
        <v>45261</v>
      </c>
      <c r="I410" s="106">
        <v>30000</v>
      </c>
      <c r="J410" s="106">
        <v>0</v>
      </c>
      <c r="K410" s="106">
        <v>25</v>
      </c>
      <c r="L410" s="58">
        <f t="shared" si="127"/>
        <v>861</v>
      </c>
      <c r="M410" s="58">
        <f t="shared" si="128"/>
        <v>2130</v>
      </c>
      <c r="N410" s="58">
        <f t="shared" si="131"/>
        <v>345</v>
      </c>
      <c r="O410" s="58">
        <f t="shared" si="129"/>
        <v>912</v>
      </c>
      <c r="P410" s="58">
        <f t="shared" si="130"/>
        <v>2127</v>
      </c>
      <c r="Q410" s="60">
        <v>0</v>
      </c>
      <c r="R410" s="58">
        <f t="shared" si="136"/>
        <v>6375</v>
      </c>
      <c r="S410" s="58">
        <f t="shared" si="137"/>
        <v>1798</v>
      </c>
      <c r="T410" s="58">
        <f t="shared" si="138"/>
        <v>4602</v>
      </c>
      <c r="U410" s="360">
        <f t="shared" si="139"/>
        <v>28202</v>
      </c>
      <c r="V410" s="352">
        <v>112</v>
      </c>
    </row>
    <row r="411" spans="1:22" s="154" customFormat="1" ht="30" customHeight="1" x14ac:dyDescent="0.35">
      <c r="A411" s="54">
        <v>35</v>
      </c>
      <c r="B411" s="120" t="s">
        <v>459</v>
      </c>
      <c r="C411" s="54" t="s">
        <v>34</v>
      </c>
      <c r="D411" s="54" t="s">
        <v>419</v>
      </c>
      <c r="E411" s="379" t="s">
        <v>415</v>
      </c>
      <c r="F411" s="305" t="s">
        <v>36</v>
      </c>
      <c r="G411" s="45">
        <v>45078</v>
      </c>
      <c r="H411" s="45">
        <v>45261</v>
      </c>
      <c r="I411" s="106">
        <v>30000</v>
      </c>
      <c r="J411" s="106">
        <v>0</v>
      </c>
      <c r="K411" s="106">
        <v>25</v>
      </c>
      <c r="L411" s="58">
        <f t="shared" si="127"/>
        <v>861</v>
      </c>
      <c r="M411" s="58">
        <f t="shared" si="128"/>
        <v>2130</v>
      </c>
      <c r="N411" s="58">
        <f t="shared" si="131"/>
        <v>345</v>
      </c>
      <c r="O411" s="58">
        <f t="shared" si="129"/>
        <v>912</v>
      </c>
      <c r="P411" s="58">
        <f t="shared" si="130"/>
        <v>2127</v>
      </c>
      <c r="Q411" s="60">
        <v>0</v>
      </c>
      <c r="R411" s="58">
        <f t="shared" si="136"/>
        <v>6375</v>
      </c>
      <c r="S411" s="58">
        <f t="shared" si="137"/>
        <v>1798</v>
      </c>
      <c r="T411" s="58">
        <f t="shared" si="138"/>
        <v>4602</v>
      </c>
      <c r="U411" s="360">
        <f t="shared" si="139"/>
        <v>28202</v>
      </c>
      <c r="V411" s="352">
        <v>112</v>
      </c>
    </row>
    <row r="412" spans="1:22" s="154" customFormat="1" ht="30" customHeight="1" x14ac:dyDescent="0.35">
      <c r="A412" s="54">
        <v>36</v>
      </c>
      <c r="B412" s="120" t="s">
        <v>460</v>
      </c>
      <c r="C412" s="54" t="s">
        <v>34</v>
      </c>
      <c r="D412" s="54" t="s">
        <v>419</v>
      </c>
      <c r="E412" s="379" t="s">
        <v>415</v>
      </c>
      <c r="F412" s="305" t="s">
        <v>36</v>
      </c>
      <c r="G412" s="45">
        <v>45078</v>
      </c>
      <c r="H412" s="45">
        <v>45261</v>
      </c>
      <c r="I412" s="106">
        <v>30000</v>
      </c>
      <c r="J412" s="106">
        <v>0</v>
      </c>
      <c r="K412" s="106">
        <v>25</v>
      </c>
      <c r="L412" s="58">
        <f t="shared" si="127"/>
        <v>861</v>
      </c>
      <c r="M412" s="58">
        <f t="shared" si="128"/>
        <v>2130</v>
      </c>
      <c r="N412" s="58">
        <f t="shared" si="131"/>
        <v>345</v>
      </c>
      <c r="O412" s="58">
        <f t="shared" si="129"/>
        <v>912</v>
      </c>
      <c r="P412" s="58">
        <f t="shared" si="130"/>
        <v>2127</v>
      </c>
      <c r="Q412" s="60">
        <v>0</v>
      </c>
      <c r="R412" s="58">
        <f t="shared" si="136"/>
        <v>6375</v>
      </c>
      <c r="S412" s="58">
        <f t="shared" si="137"/>
        <v>1798</v>
      </c>
      <c r="T412" s="58">
        <f t="shared" si="138"/>
        <v>4602</v>
      </c>
      <c r="U412" s="360">
        <f t="shared" si="139"/>
        <v>28202</v>
      </c>
      <c r="V412" s="352">
        <v>112</v>
      </c>
    </row>
    <row r="413" spans="1:22" s="154" customFormat="1" ht="30" customHeight="1" x14ac:dyDescent="0.35">
      <c r="A413" s="54">
        <v>37</v>
      </c>
      <c r="B413" s="120" t="s">
        <v>461</v>
      </c>
      <c r="C413" s="54" t="s">
        <v>34</v>
      </c>
      <c r="D413" s="54" t="s">
        <v>419</v>
      </c>
      <c r="E413" s="379" t="s">
        <v>415</v>
      </c>
      <c r="F413" s="305" t="s">
        <v>36</v>
      </c>
      <c r="G413" s="45">
        <v>45231</v>
      </c>
      <c r="H413" s="45">
        <v>45413</v>
      </c>
      <c r="I413" s="106">
        <v>36000</v>
      </c>
      <c r="J413" s="106">
        <v>0</v>
      </c>
      <c r="K413" s="106">
        <v>25</v>
      </c>
      <c r="L413" s="58">
        <f t="shared" si="127"/>
        <v>1033.2</v>
      </c>
      <c r="M413" s="58">
        <f t="shared" si="128"/>
        <v>2555.9999999999995</v>
      </c>
      <c r="N413" s="58">
        <f t="shared" si="131"/>
        <v>414</v>
      </c>
      <c r="O413" s="58">
        <f t="shared" si="129"/>
        <v>1094.4000000000001</v>
      </c>
      <c r="P413" s="58">
        <f t="shared" si="130"/>
        <v>2552.4</v>
      </c>
      <c r="Q413" s="60">
        <v>0</v>
      </c>
      <c r="R413" s="58">
        <f t="shared" si="136"/>
        <v>7650</v>
      </c>
      <c r="S413" s="58">
        <f t="shared" si="137"/>
        <v>2152.6000000000004</v>
      </c>
      <c r="T413" s="58">
        <f t="shared" si="138"/>
        <v>5522.4</v>
      </c>
      <c r="U413" s="360">
        <f t="shared" si="139"/>
        <v>33847.4</v>
      </c>
      <c r="V413" s="352">
        <v>112</v>
      </c>
    </row>
    <row r="414" spans="1:22" s="154" customFormat="1" ht="30" customHeight="1" x14ac:dyDescent="0.35">
      <c r="A414" s="54">
        <v>38</v>
      </c>
      <c r="B414" s="120" t="s">
        <v>462</v>
      </c>
      <c r="C414" s="54" t="s">
        <v>34</v>
      </c>
      <c r="D414" s="54" t="s">
        <v>419</v>
      </c>
      <c r="E414" s="379" t="s">
        <v>415</v>
      </c>
      <c r="F414" s="305" t="s">
        <v>36</v>
      </c>
      <c r="G414" s="45">
        <v>45231</v>
      </c>
      <c r="H414" s="45">
        <v>45413</v>
      </c>
      <c r="I414" s="106">
        <v>36000</v>
      </c>
      <c r="J414" s="106">
        <v>0</v>
      </c>
      <c r="K414" s="106">
        <v>25</v>
      </c>
      <c r="L414" s="58">
        <f t="shared" si="127"/>
        <v>1033.2</v>
      </c>
      <c r="M414" s="58">
        <f t="shared" si="128"/>
        <v>2555.9999999999995</v>
      </c>
      <c r="N414" s="58">
        <f t="shared" si="131"/>
        <v>414</v>
      </c>
      <c r="O414" s="58">
        <f t="shared" si="129"/>
        <v>1094.4000000000001</v>
      </c>
      <c r="P414" s="58">
        <f t="shared" si="130"/>
        <v>2552.4</v>
      </c>
      <c r="Q414" s="60">
        <v>0</v>
      </c>
      <c r="R414" s="58">
        <f t="shared" si="136"/>
        <v>7650</v>
      </c>
      <c r="S414" s="58">
        <f t="shared" si="137"/>
        <v>2152.6000000000004</v>
      </c>
      <c r="T414" s="58">
        <f t="shared" si="138"/>
        <v>5522.4</v>
      </c>
      <c r="U414" s="360">
        <f t="shared" si="139"/>
        <v>33847.4</v>
      </c>
      <c r="V414" s="352">
        <v>112</v>
      </c>
    </row>
    <row r="415" spans="1:22" s="154" customFormat="1" ht="30" customHeight="1" x14ac:dyDescent="0.35">
      <c r="A415" s="54">
        <v>39</v>
      </c>
      <c r="B415" s="120" t="s">
        <v>463</v>
      </c>
      <c r="C415" s="54" t="s">
        <v>34</v>
      </c>
      <c r="D415" s="54" t="s">
        <v>419</v>
      </c>
      <c r="E415" s="379" t="s">
        <v>415</v>
      </c>
      <c r="F415" s="305" t="s">
        <v>36</v>
      </c>
      <c r="G415" s="45">
        <v>45231</v>
      </c>
      <c r="H415" s="45">
        <v>45413</v>
      </c>
      <c r="I415" s="106">
        <v>36000</v>
      </c>
      <c r="J415" s="106">
        <v>0</v>
      </c>
      <c r="K415" s="106">
        <v>25</v>
      </c>
      <c r="L415" s="58">
        <f t="shared" si="127"/>
        <v>1033.2</v>
      </c>
      <c r="M415" s="58">
        <f t="shared" si="128"/>
        <v>2555.9999999999995</v>
      </c>
      <c r="N415" s="58">
        <f t="shared" si="131"/>
        <v>414</v>
      </c>
      <c r="O415" s="58">
        <f t="shared" si="129"/>
        <v>1094.4000000000001</v>
      </c>
      <c r="P415" s="58">
        <f t="shared" si="130"/>
        <v>2552.4</v>
      </c>
      <c r="Q415" s="60">
        <v>0</v>
      </c>
      <c r="R415" s="58">
        <f t="shared" si="136"/>
        <v>7650</v>
      </c>
      <c r="S415" s="58">
        <f t="shared" si="137"/>
        <v>2152.6000000000004</v>
      </c>
      <c r="T415" s="58">
        <f t="shared" si="138"/>
        <v>5522.4</v>
      </c>
      <c r="U415" s="360">
        <f t="shared" si="139"/>
        <v>33847.4</v>
      </c>
      <c r="V415" s="352">
        <v>112</v>
      </c>
    </row>
    <row r="416" spans="1:22" s="154" customFormat="1" ht="30" customHeight="1" x14ac:dyDescent="0.35">
      <c r="A416" s="54">
        <v>40</v>
      </c>
      <c r="B416" s="120" t="s">
        <v>464</v>
      </c>
      <c r="C416" s="54" t="s">
        <v>34</v>
      </c>
      <c r="D416" s="54" t="s">
        <v>419</v>
      </c>
      <c r="E416" s="379" t="s">
        <v>415</v>
      </c>
      <c r="F416" s="305" t="s">
        <v>36</v>
      </c>
      <c r="G416" s="45">
        <v>45231</v>
      </c>
      <c r="H416" s="45">
        <v>45413</v>
      </c>
      <c r="I416" s="106">
        <v>36000</v>
      </c>
      <c r="J416" s="106">
        <v>0</v>
      </c>
      <c r="K416" s="106">
        <v>25</v>
      </c>
      <c r="L416" s="58">
        <f t="shared" si="127"/>
        <v>1033.2</v>
      </c>
      <c r="M416" s="58">
        <f t="shared" si="128"/>
        <v>2555.9999999999995</v>
      </c>
      <c r="N416" s="58">
        <f t="shared" si="131"/>
        <v>414</v>
      </c>
      <c r="O416" s="58">
        <f t="shared" si="129"/>
        <v>1094.4000000000001</v>
      </c>
      <c r="P416" s="58">
        <f t="shared" si="130"/>
        <v>2552.4</v>
      </c>
      <c r="Q416" s="60">
        <v>0</v>
      </c>
      <c r="R416" s="58">
        <f t="shared" si="136"/>
        <v>7650</v>
      </c>
      <c r="S416" s="58">
        <f t="shared" si="137"/>
        <v>2152.6000000000004</v>
      </c>
      <c r="T416" s="58">
        <f t="shared" si="138"/>
        <v>5522.4</v>
      </c>
      <c r="U416" s="360">
        <f t="shared" si="139"/>
        <v>33847.4</v>
      </c>
      <c r="V416" s="352">
        <v>112</v>
      </c>
    </row>
    <row r="417" spans="1:22" s="154" customFormat="1" ht="30" customHeight="1" x14ac:dyDescent="0.35">
      <c r="A417" s="54">
        <v>41</v>
      </c>
      <c r="B417" s="120" t="s">
        <v>465</v>
      </c>
      <c r="C417" s="54" t="s">
        <v>34</v>
      </c>
      <c r="D417" s="54" t="s">
        <v>419</v>
      </c>
      <c r="E417" s="379" t="s">
        <v>415</v>
      </c>
      <c r="F417" s="305" t="s">
        <v>36</v>
      </c>
      <c r="G417" s="45">
        <v>45231</v>
      </c>
      <c r="H417" s="45">
        <v>45413</v>
      </c>
      <c r="I417" s="106">
        <v>36000</v>
      </c>
      <c r="J417" s="106">
        <v>0</v>
      </c>
      <c r="K417" s="106">
        <v>25</v>
      </c>
      <c r="L417" s="58">
        <f t="shared" si="127"/>
        <v>1033.2</v>
      </c>
      <c r="M417" s="58">
        <f t="shared" si="128"/>
        <v>2555.9999999999995</v>
      </c>
      <c r="N417" s="58">
        <f t="shared" si="131"/>
        <v>414</v>
      </c>
      <c r="O417" s="58">
        <f t="shared" si="129"/>
        <v>1094.4000000000001</v>
      </c>
      <c r="P417" s="58">
        <f t="shared" si="130"/>
        <v>2552.4</v>
      </c>
      <c r="Q417" s="60">
        <v>0</v>
      </c>
      <c r="R417" s="58">
        <f t="shared" si="136"/>
        <v>7650</v>
      </c>
      <c r="S417" s="58">
        <f t="shared" si="137"/>
        <v>2152.6000000000004</v>
      </c>
      <c r="T417" s="58">
        <f t="shared" si="138"/>
        <v>5522.4</v>
      </c>
      <c r="U417" s="360">
        <f t="shared" si="139"/>
        <v>33847.4</v>
      </c>
      <c r="V417" s="352">
        <v>112</v>
      </c>
    </row>
    <row r="418" spans="1:22" s="154" customFormat="1" ht="30" customHeight="1" x14ac:dyDescent="0.35">
      <c r="A418" s="54">
        <v>42</v>
      </c>
      <c r="B418" s="120" t="s">
        <v>466</v>
      </c>
      <c r="C418" s="54" t="s">
        <v>34</v>
      </c>
      <c r="D418" s="54" t="s">
        <v>419</v>
      </c>
      <c r="E418" s="379" t="s">
        <v>415</v>
      </c>
      <c r="F418" s="305" t="s">
        <v>36</v>
      </c>
      <c r="G418" s="45">
        <v>45170</v>
      </c>
      <c r="H418" s="45">
        <v>45352</v>
      </c>
      <c r="I418" s="106">
        <v>36000</v>
      </c>
      <c r="J418" s="106">
        <v>0</v>
      </c>
      <c r="K418" s="106">
        <v>25</v>
      </c>
      <c r="L418" s="58">
        <f t="shared" si="127"/>
        <v>1033.2</v>
      </c>
      <c r="M418" s="58">
        <f t="shared" si="128"/>
        <v>2555.9999999999995</v>
      </c>
      <c r="N418" s="58">
        <f t="shared" si="131"/>
        <v>414</v>
      </c>
      <c r="O418" s="58">
        <f t="shared" si="129"/>
        <v>1094.4000000000001</v>
      </c>
      <c r="P418" s="58">
        <f t="shared" si="130"/>
        <v>2552.4</v>
      </c>
      <c r="Q418" s="60">
        <v>0</v>
      </c>
      <c r="R418" s="58">
        <f t="shared" si="136"/>
        <v>7650</v>
      </c>
      <c r="S418" s="58">
        <f t="shared" si="137"/>
        <v>2152.6000000000004</v>
      </c>
      <c r="T418" s="58">
        <f t="shared" si="138"/>
        <v>5522.4</v>
      </c>
      <c r="U418" s="360">
        <f t="shared" si="139"/>
        <v>33847.4</v>
      </c>
      <c r="V418" s="352">
        <v>112</v>
      </c>
    </row>
    <row r="419" spans="1:22" s="154" customFormat="1" ht="30" customHeight="1" x14ac:dyDescent="0.35">
      <c r="A419" s="54">
        <v>43</v>
      </c>
      <c r="B419" s="120" t="s">
        <v>467</v>
      </c>
      <c r="C419" s="54" t="s">
        <v>34</v>
      </c>
      <c r="D419" s="54" t="s">
        <v>419</v>
      </c>
      <c r="E419" s="379" t="s">
        <v>415</v>
      </c>
      <c r="F419" s="305" t="s">
        <v>36</v>
      </c>
      <c r="G419" s="45">
        <v>45170</v>
      </c>
      <c r="H419" s="45">
        <v>45352</v>
      </c>
      <c r="I419" s="106">
        <v>36000</v>
      </c>
      <c r="J419" s="106">
        <v>0</v>
      </c>
      <c r="K419" s="106">
        <v>25</v>
      </c>
      <c r="L419" s="58">
        <f t="shared" si="127"/>
        <v>1033.2</v>
      </c>
      <c r="M419" s="58">
        <f t="shared" si="128"/>
        <v>2555.9999999999995</v>
      </c>
      <c r="N419" s="58">
        <f t="shared" si="131"/>
        <v>414</v>
      </c>
      <c r="O419" s="58">
        <f t="shared" si="129"/>
        <v>1094.4000000000001</v>
      </c>
      <c r="P419" s="58">
        <f t="shared" si="130"/>
        <v>2552.4</v>
      </c>
      <c r="Q419" s="60">
        <v>0</v>
      </c>
      <c r="R419" s="58">
        <f t="shared" si="136"/>
        <v>7650</v>
      </c>
      <c r="S419" s="58">
        <f t="shared" si="137"/>
        <v>2152.6000000000004</v>
      </c>
      <c r="T419" s="58">
        <f t="shared" si="138"/>
        <v>5522.4</v>
      </c>
      <c r="U419" s="360">
        <f t="shared" si="139"/>
        <v>33847.4</v>
      </c>
      <c r="V419" s="352">
        <v>112</v>
      </c>
    </row>
    <row r="420" spans="1:22" s="154" customFormat="1" ht="30" customHeight="1" x14ac:dyDescent="0.35">
      <c r="A420" s="54">
        <v>44</v>
      </c>
      <c r="B420" s="120" t="s">
        <v>468</v>
      </c>
      <c r="C420" s="54" t="s">
        <v>34</v>
      </c>
      <c r="D420" s="54" t="s">
        <v>419</v>
      </c>
      <c r="E420" s="379" t="s">
        <v>415</v>
      </c>
      <c r="F420" s="305" t="s">
        <v>36</v>
      </c>
      <c r="G420" s="45">
        <v>45170</v>
      </c>
      <c r="H420" s="45">
        <v>45352</v>
      </c>
      <c r="I420" s="106">
        <v>36000</v>
      </c>
      <c r="J420" s="106">
        <v>0</v>
      </c>
      <c r="K420" s="106">
        <v>25</v>
      </c>
      <c r="L420" s="58">
        <f t="shared" si="127"/>
        <v>1033.2</v>
      </c>
      <c r="M420" s="58">
        <f t="shared" si="128"/>
        <v>2555.9999999999995</v>
      </c>
      <c r="N420" s="58">
        <f t="shared" si="131"/>
        <v>414</v>
      </c>
      <c r="O420" s="58">
        <f t="shared" si="129"/>
        <v>1094.4000000000001</v>
      </c>
      <c r="P420" s="58">
        <f t="shared" si="130"/>
        <v>2552.4</v>
      </c>
      <c r="Q420" s="60">
        <v>0</v>
      </c>
      <c r="R420" s="58">
        <f t="shared" si="136"/>
        <v>7650</v>
      </c>
      <c r="S420" s="58">
        <f t="shared" si="137"/>
        <v>2152.6000000000004</v>
      </c>
      <c r="T420" s="58">
        <f t="shared" si="138"/>
        <v>5522.4</v>
      </c>
      <c r="U420" s="360">
        <f t="shared" si="139"/>
        <v>33847.4</v>
      </c>
      <c r="V420" s="352">
        <v>112</v>
      </c>
    </row>
    <row r="421" spans="1:22" s="154" customFormat="1" ht="30" customHeight="1" x14ac:dyDescent="0.35">
      <c r="A421" s="54">
        <v>45</v>
      </c>
      <c r="B421" s="120" t="s">
        <v>469</v>
      </c>
      <c r="C421" s="54" t="s">
        <v>34</v>
      </c>
      <c r="D421" s="54" t="s">
        <v>419</v>
      </c>
      <c r="E421" s="379" t="s">
        <v>415</v>
      </c>
      <c r="F421" s="305" t="s">
        <v>36</v>
      </c>
      <c r="G421" s="45">
        <v>45108</v>
      </c>
      <c r="H421" s="45">
        <v>45292</v>
      </c>
      <c r="I421" s="106">
        <v>30000</v>
      </c>
      <c r="J421" s="106">
        <v>0</v>
      </c>
      <c r="K421" s="106">
        <v>25</v>
      </c>
      <c r="L421" s="58">
        <f t="shared" si="127"/>
        <v>861</v>
      </c>
      <c r="M421" s="58">
        <f t="shared" si="128"/>
        <v>2130</v>
      </c>
      <c r="N421" s="58">
        <f t="shared" si="131"/>
        <v>345</v>
      </c>
      <c r="O421" s="58">
        <f t="shared" si="129"/>
        <v>912</v>
      </c>
      <c r="P421" s="58">
        <f t="shared" si="130"/>
        <v>2127</v>
      </c>
      <c r="Q421" s="60">
        <v>0</v>
      </c>
      <c r="R421" s="58">
        <f t="shared" si="136"/>
        <v>6375</v>
      </c>
      <c r="S421" s="58">
        <f t="shared" si="137"/>
        <v>1798</v>
      </c>
      <c r="T421" s="58">
        <f t="shared" si="138"/>
        <v>4602</v>
      </c>
      <c r="U421" s="360">
        <f t="shared" si="139"/>
        <v>28202</v>
      </c>
      <c r="V421" s="352">
        <v>112</v>
      </c>
    </row>
    <row r="422" spans="1:22" s="154" customFormat="1" ht="30" customHeight="1" x14ac:dyDescent="0.35">
      <c r="A422" s="54">
        <v>46</v>
      </c>
      <c r="B422" s="120" t="s">
        <v>470</v>
      </c>
      <c r="C422" s="54" t="s">
        <v>34</v>
      </c>
      <c r="D422" s="54" t="s">
        <v>419</v>
      </c>
      <c r="E422" s="379" t="s">
        <v>415</v>
      </c>
      <c r="F422" s="305" t="s">
        <v>36</v>
      </c>
      <c r="G422" s="45">
        <v>45200</v>
      </c>
      <c r="H422" s="45">
        <v>45383</v>
      </c>
      <c r="I422" s="106">
        <v>36000</v>
      </c>
      <c r="J422" s="106">
        <v>0</v>
      </c>
      <c r="K422" s="106">
        <v>25</v>
      </c>
      <c r="L422" s="58">
        <f t="shared" si="127"/>
        <v>1033.2</v>
      </c>
      <c r="M422" s="58">
        <f t="shared" si="128"/>
        <v>2555.9999999999995</v>
      </c>
      <c r="N422" s="58">
        <f t="shared" si="131"/>
        <v>414</v>
      </c>
      <c r="O422" s="58">
        <f t="shared" si="129"/>
        <v>1094.4000000000001</v>
      </c>
      <c r="P422" s="58">
        <f t="shared" si="130"/>
        <v>2552.4</v>
      </c>
      <c r="Q422" s="60">
        <v>0</v>
      </c>
      <c r="R422" s="58">
        <f t="shared" si="136"/>
        <v>7650</v>
      </c>
      <c r="S422" s="58">
        <f t="shared" si="137"/>
        <v>2152.6000000000004</v>
      </c>
      <c r="T422" s="58">
        <f t="shared" si="138"/>
        <v>5522.4</v>
      </c>
      <c r="U422" s="360">
        <f t="shared" si="139"/>
        <v>33847.4</v>
      </c>
      <c r="V422" s="352">
        <v>112</v>
      </c>
    </row>
    <row r="423" spans="1:22" s="154" customFormat="1" ht="30" customHeight="1" x14ac:dyDescent="0.35">
      <c r="A423" s="54">
        <v>47</v>
      </c>
      <c r="B423" s="120" t="s">
        <v>471</v>
      </c>
      <c r="C423" s="54" t="s">
        <v>38</v>
      </c>
      <c r="D423" s="54" t="s">
        <v>419</v>
      </c>
      <c r="E423" s="379" t="s">
        <v>472</v>
      </c>
      <c r="F423" s="305" t="s">
        <v>36</v>
      </c>
      <c r="G423" s="45">
        <v>45170</v>
      </c>
      <c r="H423" s="45">
        <v>45352</v>
      </c>
      <c r="I423" s="106">
        <v>36000</v>
      </c>
      <c r="J423" s="106">
        <v>0</v>
      </c>
      <c r="K423" s="106">
        <v>25</v>
      </c>
      <c r="L423" s="58">
        <f t="shared" si="127"/>
        <v>1033.2</v>
      </c>
      <c r="M423" s="58">
        <f t="shared" si="128"/>
        <v>2555.9999999999995</v>
      </c>
      <c r="N423" s="58">
        <f t="shared" si="131"/>
        <v>414</v>
      </c>
      <c r="O423" s="58">
        <f t="shared" si="129"/>
        <v>1094.4000000000001</v>
      </c>
      <c r="P423" s="58">
        <f t="shared" si="130"/>
        <v>2552.4</v>
      </c>
      <c r="Q423" s="60">
        <v>0</v>
      </c>
      <c r="R423" s="58">
        <f t="shared" si="136"/>
        <v>7650</v>
      </c>
      <c r="S423" s="58">
        <f t="shared" si="137"/>
        <v>2152.6000000000004</v>
      </c>
      <c r="T423" s="58">
        <f t="shared" si="138"/>
        <v>5522.4</v>
      </c>
      <c r="U423" s="360">
        <f t="shared" si="139"/>
        <v>33847.4</v>
      </c>
      <c r="V423" s="352">
        <v>112</v>
      </c>
    </row>
    <row r="424" spans="1:22" s="154" customFormat="1" ht="30" customHeight="1" x14ac:dyDescent="0.35">
      <c r="A424" s="54">
        <v>48</v>
      </c>
      <c r="B424" s="120" t="s">
        <v>473</v>
      </c>
      <c r="C424" s="54" t="s">
        <v>34</v>
      </c>
      <c r="D424" s="54" t="s">
        <v>419</v>
      </c>
      <c r="E424" s="379" t="s">
        <v>415</v>
      </c>
      <c r="F424" s="305" t="s">
        <v>36</v>
      </c>
      <c r="G424" s="45">
        <v>45170</v>
      </c>
      <c r="H424" s="45">
        <v>45352</v>
      </c>
      <c r="I424" s="106">
        <v>36000</v>
      </c>
      <c r="J424" s="106">
        <v>0</v>
      </c>
      <c r="K424" s="106">
        <v>25</v>
      </c>
      <c r="L424" s="58">
        <f t="shared" si="127"/>
        <v>1033.2</v>
      </c>
      <c r="M424" s="58">
        <f t="shared" si="128"/>
        <v>2555.9999999999995</v>
      </c>
      <c r="N424" s="58">
        <f t="shared" si="131"/>
        <v>414</v>
      </c>
      <c r="O424" s="58">
        <f t="shared" si="129"/>
        <v>1094.4000000000001</v>
      </c>
      <c r="P424" s="58">
        <f t="shared" si="130"/>
        <v>2552.4</v>
      </c>
      <c r="Q424" s="60">
        <v>1587.38</v>
      </c>
      <c r="R424" s="58">
        <f t="shared" si="136"/>
        <v>7650</v>
      </c>
      <c r="S424" s="58">
        <f t="shared" si="137"/>
        <v>3739.9800000000005</v>
      </c>
      <c r="T424" s="58">
        <f t="shared" si="138"/>
        <v>5522.4</v>
      </c>
      <c r="U424" s="360">
        <f t="shared" si="139"/>
        <v>32260.02</v>
      </c>
      <c r="V424" s="352">
        <v>112</v>
      </c>
    </row>
    <row r="425" spans="1:22" s="154" customFormat="1" ht="30" customHeight="1" x14ac:dyDescent="0.35">
      <c r="A425" s="54">
        <v>49</v>
      </c>
      <c r="B425" s="120" t="s">
        <v>474</v>
      </c>
      <c r="C425" s="54" t="s">
        <v>34</v>
      </c>
      <c r="D425" s="54" t="s">
        <v>419</v>
      </c>
      <c r="E425" s="379" t="s">
        <v>415</v>
      </c>
      <c r="F425" s="305" t="s">
        <v>36</v>
      </c>
      <c r="G425" s="45">
        <v>45170</v>
      </c>
      <c r="H425" s="45">
        <v>45352</v>
      </c>
      <c r="I425" s="106">
        <v>36000</v>
      </c>
      <c r="J425" s="106">
        <v>0</v>
      </c>
      <c r="K425" s="106">
        <v>25</v>
      </c>
      <c r="L425" s="58">
        <f t="shared" si="127"/>
        <v>1033.2</v>
      </c>
      <c r="M425" s="58">
        <f t="shared" si="128"/>
        <v>2555.9999999999995</v>
      </c>
      <c r="N425" s="58">
        <f t="shared" si="131"/>
        <v>414</v>
      </c>
      <c r="O425" s="58">
        <f t="shared" si="129"/>
        <v>1094.4000000000001</v>
      </c>
      <c r="P425" s="58">
        <f t="shared" si="130"/>
        <v>2552.4</v>
      </c>
      <c r="Q425" s="60">
        <v>1587.38</v>
      </c>
      <c r="R425" s="58">
        <f t="shared" si="136"/>
        <v>7650</v>
      </c>
      <c r="S425" s="58">
        <f t="shared" si="137"/>
        <v>3739.9800000000005</v>
      </c>
      <c r="T425" s="58">
        <f t="shared" si="138"/>
        <v>5522.4</v>
      </c>
      <c r="U425" s="360">
        <f t="shared" si="139"/>
        <v>32260.02</v>
      </c>
      <c r="V425" s="352">
        <v>112</v>
      </c>
    </row>
    <row r="426" spans="1:22" s="154" customFormat="1" ht="30" customHeight="1" x14ac:dyDescent="0.35">
      <c r="A426" s="54">
        <v>50</v>
      </c>
      <c r="B426" s="120" t="s">
        <v>475</v>
      </c>
      <c r="C426" s="54" t="s">
        <v>34</v>
      </c>
      <c r="D426" s="54" t="s">
        <v>419</v>
      </c>
      <c r="E426" s="379" t="s">
        <v>415</v>
      </c>
      <c r="F426" s="305" t="s">
        <v>36</v>
      </c>
      <c r="G426" s="45">
        <v>45231</v>
      </c>
      <c r="H426" s="45">
        <v>45413</v>
      </c>
      <c r="I426" s="106">
        <v>36000</v>
      </c>
      <c r="J426" s="106">
        <v>0</v>
      </c>
      <c r="K426" s="106">
        <v>25</v>
      </c>
      <c r="L426" s="58">
        <f t="shared" si="127"/>
        <v>1033.2</v>
      </c>
      <c r="M426" s="58">
        <f t="shared" si="128"/>
        <v>2555.9999999999995</v>
      </c>
      <c r="N426" s="58">
        <f t="shared" si="131"/>
        <v>414</v>
      </c>
      <c r="O426" s="58">
        <f t="shared" si="129"/>
        <v>1094.4000000000001</v>
      </c>
      <c r="P426" s="58">
        <f t="shared" si="130"/>
        <v>2552.4</v>
      </c>
      <c r="Q426" s="60">
        <v>0</v>
      </c>
      <c r="R426" s="58">
        <f t="shared" si="136"/>
        <v>7650</v>
      </c>
      <c r="S426" s="58">
        <f t="shared" si="137"/>
        <v>2152.6000000000004</v>
      </c>
      <c r="T426" s="58">
        <f t="shared" si="138"/>
        <v>5522.4</v>
      </c>
      <c r="U426" s="360">
        <f t="shared" si="139"/>
        <v>33847.4</v>
      </c>
      <c r="V426" s="352">
        <v>112</v>
      </c>
    </row>
    <row r="427" spans="1:22" s="154" customFormat="1" ht="30" customHeight="1" x14ac:dyDescent="0.35">
      <c r="A427" s="54">
        <v>51</v>
      </c>
      <c r="B427" s="120" t="s">
        <v>476</v>
      </c>
      <c r="C427" s="54" t="s">
        <v>34</v>
      </c>
      <c r="D427" s="54" t="s">
        <v>419</v>
      </c>
      <c r="E427" s="379" t="s">
        <v>415</v>
      </c>
      <c r="F427" s="305" t="s">
        <v>36</v>
      </c>
      <c r="G427" s="45">
        <v>45231</v>
      </c>
      <c r="H427" s="45">
        <v>45413</v>
      </c>
      <c r="I427" s="106">
        <v>36000</v>
      </c>
      <c r="J427" s="106">
        <v>0</v>
      </c>
      <c r="K427" s="106">
        <v>25</v>
      </c>
      <c r="L427" s="58">
        <f t="shared" si="127"/>
        <v>1033.2</v>
      </c>
      <c r="M427" s="58">
        <f t="shared" si="128"/>
        <v>2555.9999999999995</v>
      </c>
      <c r="N427" s="58">
        <f t="shared" si="131"/>
        <v>414</v>
      </c>
      <c r="O427" s="58">
        <f t="shared" si="129"/>
        <v>1094.4000000000001</v>
      </c>
      <c r="P427" s="58">
        <f t="shared" si="130"/>
        <v>2552.4</v>
      </c>
      <c r="Q427" s="60">
        <v>0</v>
      </c>
      <c r="R427" s="58">
        <f t="shared" si="136"/>
        <v>7650</v>
      </c>
      <c r="S427" s="58">
        <f t="shared" si="137"/>
        <v>2152.6000000000004</v>
      </c>
      <c r="T427" s="58">
        <f t="shared" si="138"/>
        <v>5522.4</v>
      </c>
      <c r="U427" s="360">
        <f t="shared" si="139"/>
        <v>33847.4</v>
      </c>
      <c r="V427" s="352">
        <v>112</v>
      </c>
    </row>
    <row r="428" spans="1:22" s="154" customFormat="1" ht="30" customHeight="1" x14ac:dyDescent="0.35">
      <c r="A428" s="54">
        <v>52</v>
      </c>
      <c r="B428" s="120" t="s">
        <v>477</v>
      </c>
      <c r="C428" s="54" t="s">
        <v>34</v>
      </c>
      <c r="D428" s="54" t="s">
        <v>419</v>
      </c>
      <c r="E428" s="379" t="s">
        <v>415</v>
      </c>
      <c r="F428" s="305" t="s">
        <v>36</v>
      </c>
      <c r="G428" s="45">
        <v>45139</v>
      </c>
      <c r="H428" s="45">
        <v>45323</v>
      </c>
      <c r="I428" s="106">
        <v>36000</v>
      </c>
      <c r="J428" s="106">
        <v>0</v>
      </c>
      <c r="K428" s="106">
        <v>25</v>
      </c>
      <c r="L428" s="58">
        <f t="shared" si="127"/>
        <v>1033.2</v>
      </c>
      <c r="M428" s="58">
        <f t="shared" si="128"/>
        <v>2555.9999999999995</v>
      </c>
      <c r="N428" s="58">
        <f t="shared" si="131"/>
        <v>414</v>
      </c>
      <c r="O428" s="58">
        <f t="shared" si="129"/>
        <v>1094.4000000000001</v>
      </c>
      <c r="P428" s="58">
        <f t="shared" si="130"/>
        <v>2552.4</v>
      </c>
      <c r="Q428" s="60">
        <v>0</v>
      </c>
      <c r="R428" s="58">
        <f t="shared" si="136"/>
        <v>7650</v>
      </c>
      <c r="S428" s="58">
        <f t="shared" si="137"/>
        <v>2152.6000000000004</v>
      </c>
      <c r="T428" s="58">
        <f t="shared" si="138"/>
        <v>5522.4</v>
      </c>
      <c r="U428" s="360">
        <f t="shared" si="139"/>
        <v>33847.4</v>
      </c>
      <c r="V428" s="352">
        <v>112</v>
      </c>
    </row>
    <row r="429" spans="1:22" s="154" customFormat="1" ht="30" customHeight="1" x14ac:dyDescent="0.35">
      <c r="A429" s="54">
        <v>53</v>
      </c>
      <c r="B429" s="120" t="s">
        <v>478</v>
      </c>
      <c r="C429" s="54" t="s">
        <v>34</v>
      </c>
      <c r="D429" s="54" t="s">
        <v>419</v>
      </c>
      <c r="E429" s="379" t="s">
        <v>415</v>
      </c>
      <c r="F429" s="305" t="s">
        <v>36</v>
      </c>
      <c r="G429" s="45">
        <v>45139</v>
      </c>
      <c r="H429" s="45">
        <v>45323</v>
      </c>
      <c r="I429" s="106">
        <v>36000</v>
      </c>
      <c r="J429" s="106">
        <v>0</v>
      </c>
      <c r="K429" s="106">
        <v>25</v>
      </c>
      <c r="L429" s="58">
        <f t="shared" si="127"/>
        <v>1033.2</v>
      </c>
      <c r="M429" s="58">
        <f t="shared" si="128"/>
        <v>2555.9999999999995</v>
      </c>
      <c r="N429" s="58">
        <f t="shared" si="131"/>
        <v>414</v>
      </c>
      <c r="O429" s="58">
        <f t="shared" si="129"/>
        <v>1094.4000000000001</v>
      </c>
      <c r="P429" s="58">
        <f t="shared" si="130"/>
        <v>2552.4</v>
      </c>
      <c r="Q429" s="60">
        <v>1587.38</v>
      </c>
      <c r="R429" s="58">
        <f t="shared" si="136"/>
        <v>7650</v>
      </c>
      <c r="S429" s="58">
        <f t="shared" si="137"/>
        <v>3739.9800000000005</v>
      </c>
      <c r="T429" s="58">
        <f t="shared" si="138"/>
        <v>5522.4</v>
      </c>
      <c r="U429" s="360">
        <f t="shared" si="139"/>
        <v>32260.02</v>
      </c>
      <c r="V429" s="352">
        <v>112</v>
      </c>
    </row>
    <row r="430" spans="1:22" s="154" customFormat="1" ht="30" customHeight="1" x14ac:dyDescent="0.35">
      <c r="A430" s="54">
        <v>54</v>
      </c>
      <c r="B430" s="120" t="s">
        <v>479</v>
      </c>
      <c r="C430" s="54" t="s">
        <v>34</v>
      </c>
      <c r="D430" s="54" t="s">
        <v>419</v>
      </c>
      <c r="E430" s="379" t="s">
        <v>415</v>
      </c>
      <c r="F430" s="305" t="s">
        <v>36</v>
      </c>
      <c r="G430" s="45">
        <v>45139</v>
      </c>
      <c r="H430" s="45">
        <v>45323</v>
      </c>
      <c r="I430" s="106">
        <v>36000</v>
      </c>
      <c r="J430" s="106">
        <v>0</v>
      </c>
      <c r="K430" s="106">
        <v>25</v>
      </c>
      <c r="L430" s="58">
        <f t="shared" si="127"/>
        <v>1033.2</v>
      </c>
      <c r="M430" s="58">
        <f t="shared" si="128"/>
        <v>2555.9999999999995</v>
      </c>
      <c r="N430" s="58">
        <f t="shared" si="131"/>
        <v>414</v>
      </c>
      <c r="O430" s="58">
        <f t="shared" si="129"/>
        <v>1094.4000000000001</v>
      </c>
      <c r="P430" s="58">
        <f t="shared" si="130"/>
        <v>2552.4</v>
      </c>
      <c r="Q430" s="60">
        <v>0</v>
      </c>
      <c r="R430" s="58">
        <f t="shared" si="136"/>
        <v>7650</v>
      </c>
      <c r="S430" s="58">
        <f t="shared" si="137"/>
        <v>2152.6000000000004</v>
      </c>
      <c r="T430" s="58">
        <f t="shared" si="138"/>
        <v>5522.4</v>
      </c>
      <c r="U430" s="360">
        <f t="shared" si="139"/>
        <v>33847.4</v>
      </c>
      <c r="V430" s="352">
        <v>112</v>
      </c>
    </row>
    <row r="431" spans="1:22" s="154" customFormat="1" ht="30" customHeight="1" x14ac:dyDescent="0.35">
      <c r="A431" s="54">
        <v>55</v>
      </c>
      <c r="B431" s="120" t="s">
        <v>480</v>
      </c>
      <c r="C431" s="54" t="s">
        <v>34</v>
      </c>
      <c r="D431" s="54" t="s">
        <v>419</v>
      </c>
      <c r="E431" s="379" t="s">
        <v>415</v>
      </c>
      <c r="F431" s="305" t="s">
        <v>36</v>
      </c>
      <c r="G431" s="45">
        <v>45108</v>
      </c>
      <c r="H431" s="45">
        <v>45292</v>
      </c>
      <c r="I431" s="106">
        <v>30000</v>
      </c>
      <c r="J431" s="106">
        <v>0</v>
      </c>
      <c r="K431" s="106">
        <v>25</v>
      </c>
      <c r="L431" s="58">
        <f t="shared" si="127"/>
        <v>861</v>
      </c>
      <c r="M431" s="58">
        <f t="shared" si="128"/>
        <v>2130</v>
      </c>
      <c r="N431" s="58">
        <f t="shared" si="131"/>
        <v>345</v>
      </c>
      <c r="O431" s="58">
        <f t="shared" si="129"/>
        <v>912</v>
      </c>
      <c r="P431" s="58">
        <f t="shared" si="130"/>
        <v>2127</v>
      </c>
      <c r="Q431" s="60">
        <v>0</v>
      </c>
      <c r="R431" s="58">
        <f t="shared" si="136"/>
        <v>6375</v>
      </c>
      <c r="S431" s="58">
        <f t="shared" si="137"/>
        <v>1798</v>
      </c>
      <c r="T431" s="58">
        <f t="shared" si="138"/>
        <v>4602</v>
      </c>
      <c r="U431" s="360">
        <f t="shared" si="139"/>
        <v>28202</v>
      </c>
      <c r="V431" s="352">
        <v>112</v>
      </c>
    </row>
    <row r="432" spans="1:22" s="154" customFormat="1" ht="30" customHeight="1" x14ac:dyDescent="0.35">
      <c r="A432" s="54">
        <v>56</v>
      </c>
      <c r="B432" s="120" t="s">
        <v>481</v>
      </c>
      <c r="C432" s="54" t="s">
        <v>34</v>
      </c>
      <c r="D432" s="54" t="s">
        <v>419</v>
      </c>
      <c r="E432" s="379" t="s">
        <v>415</v>
      </c>
      <c r="F432" s="305" t="s">
        <v>36</v>
      </c>
      <c r="G432" s="45">
        <v>45108</v>
      </c>
      <c r="H432" s="45">
        <v>45292</v>
      </c>
      <c r="I432" s="106">
        <v>30000</v>
      </c>
      <c r="J432" s="106">
        <v>0</v>
      </c>
      <c r="K432" s="106">
        <v>25</v>
      </c>
      <c r="L432" s="58">
        <f t="shared" si="127"/>
        <v>861</v>
      </c>
      <c r="M432" s="58">
        <f t="shared" si="128"/>
        <v>2130</v>
      </c>
      <c r="N432" s="58">
        <f t="shared" si="131"/>
        <v>345</v>
      </c>
      <c r="O432" s="58">
        <f t="shared" si="129"/>
        <v>912</v>
      </c>
      <c r="P432" s="58">
        <f t="shared" si="130"/>
        <v>2127</v>
      </c>
      <c r="Q432" s="60">
        <v>0</v>
      </c>
      <c r="R432" s="58">
        <f t="shared" si="136"/>
        <v>6375</v>
      </c>
      <c r="S432" s="58">
        <f t="shared" si="137"/>
        <v>1798</v>
      </c>
      <c r="T432" s="58">
        <f t="shared" si="138"/>
        <v>4602</v>
      </c>
      <c r="U432" s="360">
        <f t="shared" si="139"/>
        <v>28202</v>
      </c>
      <c r="V432" s="352">
        <v>112</v>
      </c>
    </row>
    <row r="433" spans="1:22" s="154" customFormat="1" ht="30" customHeight="1" x14ac:dyDescent="0.35">
      <c r="A433" s="54">
        <v>57</v>
      </c>
      <c r="B433" s="120" t="s">
        <v>482</v>
      </c>
      <c r="C433" s="54" t="s">
        <v>34</v>
      </c>
      <c r="D433" s="54" t="s">
        <v>419</v>
      </c>
      <c r="E433" s="379" t="s">
        <v>415</v>
      </c>
      <c r="F433" s="305" t="s">
        <v>36</v>
      </c>
      <c r="G433" s="45">
        <v>45108</v>
      </c>
      <c r="H433" s="45">
        <v>45292</v>
      </c>
      <c r="I433" s="106">
        <v>30000</v>
      </c>
      <c r="J433" s="106">
        <v>0</v>
      </c>
      <c r="K433" s="106">
        <v>25</v>
      </c>
      <c r="L433" s="58">
        <f t="shared" si="127"/>
        <v>861</v>
      </c>
      <c r="M433" s="58">
        <f t="shared" si="128"/>
        <v>2130</v>
      </c>
      <c r="N433" s="58">
        <f t="shared" si="131"/>
        <v>345</v>
      </c>
      <c r="O433" s="58">
        <f t="shared" si="129"/>
        <v>912</v>
      </c>
      <c r="P433" s="58">
        <f t="shared" si="130"/>
        <v>2127</v>
      </c>
      <c r="Q433" s="60">
        <v>0</v>
      </c>
      <c r="R433" s="58">
        <f t="shared" si="136"/>
        <v>6375</v>
      </c>
      <c r="S433" s="58">
        <f t="shared" si="137"/>
        <v>1798</v>
      </c>
      <c r="T433" s="58">
        <f t="shared" si="138"/>
        <v>4602</v>
      </c>
      <c r="U433" s="360">
        <f t="shared" si="139"/>
        <v>28202</v>
      </c>
      <c r="V433" s="352">
        <v>112</v>
      </c>
    </row>
    <row r="434" spans="1:22" s="154" customFormat="1" ht="30" customHeight="1" x14ac:dyDescent="0.35">
      <c r="A434" s="54">
        <v>58</v>
      </c>
      <c r="B434" s="120" t="s">
        <v>483</v>
      </c>
      <c r="C434" s="54" t="s">
        <v>34</v>
      </c>
      <c r="D434" s="54" t="s">
        <v>419</v>
      </c>
      <c r="E434" s="379" t="s">
        <v>415</v>
      </c>
      <c r="F434" s="305" t="s">
        <v>36</v>
      </c>
      <c r="G434" s="45">
        <v>45108</v>
      </c>
      <c r="H434" s="45">
        <v>45292</v>
      </c>
      <c r="I434" s="106">
        <v>30000</v>
      </c>
      <c r="J434" s="106">
        <v>0</v>
      </c>
      <c r="K434" s="106">
        <v>25</v>
      </c>
      <c r="L434" s="58">
        <f t="shared" si="127"/>
        <v>861</v>
      </c>
      <c r="M434" s="58">
        <f t="shared" si="128"/>
        <v>2130</v>
      </c>
      <c r="N434" s="58">
        <f t="shared" si="131"/>
        <v>345</v>
      </c>
      <c r="O434" s="58">
        <f t="shared" si="129"/>
        <v>912</v>
      </c>
      <c r="P434" s="58">
        <f t="shared" si="130"/>
        <v>2127</v>
      </c>
      <c r="Q434" s="60">
        <v>0</v>
      </c>
      <c r="R434" s="58">
        <f t="shared" si="136"/>
        <v>6375</v>
      </c>
      <c r="S434" s="58">
        <f t="shared" si="137"/>
        <v>1798</v>
      </c>
      <c r="T434" s="58">
        <f t="shared" si="138"/>
        <v>4602</v>
      </c>
      <c r="U434" s="360">
        <f t="shared" si="139"/>
        <v>28202</v>
      </c>
      <c r="V434" s="352">
        <v>112</v>
      </c>
    </row>
    <row r="435" spans="1:22" s="154" customFormat="1" ht="30" customHeight="1" x14ac:dyDescent="0.35">
      <c r="A435" s="54">
        <v>59</v>
      </c>
      <c r="B435" s="120" t="s">
        <v>484</v>
      </c>
      <c r="C435" s="54" t="s">
        <v>34</v>
      </c>
      <c r="D435" s="54" t="s">
        <v>419</v>
      </c>
      <c r="E435" s="379" t="s">
        <v>415</v>
      </c>
      <c r="F435" s="305" t="s">
        <v>36</v>
      </c>
      <c r="G435" s="45">
        <v>45170</v>
      </c>
      <c r="H435" s="45">
        <v>45352</v>
      </c>
      <c r="I435" s="106">
        <v>36000</v>
      </c>
      <c r="J435" s="106">
        <v>0</v>
      </c>
      <c r="K435" s="106">
        <v>25</v>
      </c>
      <c r="L435" s="58">
        <f>+I435*2.87%</f>
        <v>1033.2</v>
      </c>
      <c r="M435" s="58">
        <f t="shared" si="128"/>
        <v>2555.9999999999995</v>
      </c>
      <c r="N435" s="58">
        <f>+I435*1.15%</f>
        <v>414</v>
      </c>
      <c r="O435" s="58">
        <f t="shared" si="129"/>
        <v>1094.4000000000001</v>
      </c>
      <c r="P435" s="58">
        <f>+I435*7.09%</f>
        <v>2552.4</v>
      </c>
      <c r="Q435" s="60">
        <v>0</v>
      </c>
      <c r="R435" s="58">
        <f t="shared" si="136"/>
        <v>7650</v>
      </c>
      <c r="S435" s="58">
        <f t="shared" si="137"/>
        <v>2152.6000000000004</v>
      </c>
      <c r="T435" s="58">
        <f t="shared" si="138"/>
        <v>5522.4</v>
      </c>
      <c r="U435" s="360">
        <f t="shared" si="139"/>
        <v>33847.4</v>
      </c>
      <c r="V435" s="352">
        <v>112</v>
      </c>
    </row>
    <row r="436" spans="1:22" s="154" customFormat="1" ht="30" customHeight="1" x14ac:dyDescent="0.35">
      <c r="A436" s="54">
        <v>60</v>
      </c>
      <c r="B436" s="120" t="s">
        <v>485</v>
      </c>
      <c r="C436" s="54" t="s">
        <v>34</v>
      </c>
      <c r="D436" s="54" t="s">
        <v>419</v>
      </c>
      <c r="E436" s="379" t="s">
        <v>415</v>
      </c>
      <c r="F436" s="305" t="s">
        <v>36</v>
      </c>
      <c r="G436" s="45">
        <v>45170</v>
      </c>
      <c r="H436" s="45">
        <v>45352</v>
      </c>
      <c r="I436" s="106">
        <v>36000</v>
      </c>
      <c r="J436" s="106">
        <v>0</v>
      </c>
      <c r="K436" s="106">
        <v>25</v>
      </c>
      <c r="L436" s="58">
        <f>+I436*2.87%</f>
        <v>1033.2</v>
      </c>
      <c r="M436" s="58">
        <f>+I436*7.1%</f>
        <v>2555.9999999999995</v>
      </c>
      <c r="N436" s="58">
        <f t="shared" ref="N436:N472" si="140">+I436*1.15%</f>
        <v>414</v>
      </c>
      <c r="O436" s="58">
        <f>+I436*3.04%</f>
        <v>1094.4000000000001</v>
      </c>
      <c r="P436" s="58">
        <f>+I436*7.09%</f>
        <v>2552.4</v>
      </c>
      <c r="Q436" s="60">
        <v>0</v>
      </c>
      <c r="R436" s="58">
        <f>SUM(L436,M436,N436,O436,P436)</f>
        <v>7650</v>
      </c>
      <c r="S436" s="58">
        <f>SUM(J436,K436,L436,O436,Q436)</f>
        <v>2152.6000000000004</v>
      </c>
      <c r="T436" s="58">
        <f>SUM(M436,N436,P436)</f>
        <v>5522.4</v>
      </c>
      <c r="U436" s="360">
        <f>I436-S436</f>
        <v>33847.4</v>
      </c>
      <c r="V436" s="352">
        <v>112</v>
      </c>
    </row>
    <row r="437" spans="1:22" s="154" customFormat="1" ht="30" customHeight="1" x14ac:dyDescent="0.35">
      <c r="A437" s="54">
        <v>61</v>
      </c>
      <c r="B437" s="120" t="s">
        <v>486</v>
      </c>
      <c r="C437" s="54" t="s">
        <v>34</v>
      </c>
      <c r="D437" s="54" t="s">
        <v>419</v>
      </c>
      <c r="E437" s="379" t="s">
        <v>487</v>
      </c>
      <c r="F437" s="305" t="s">
        <v>36</v>
      </c>
      <c r="G437" s="45">
        <v>45200</v>
      </c>
      <c r="H437" s="45">
        <v>45383</v>
      </c>
      <c r="I437" s="106">
        <v>26250</v>
      </c>
      <c r="J437" s="106">
        <v>0</v>
      </c>
      <c r="K437" s="106">
        <v>25</v>
      </c>
      <c r="L437" s="58">
        <v>753.38</v>
      </c>
      <c r="M437" s="58">
        <f t="shared" si="128"/>
        <v>1863.7499999999998</v>
      </c>
      <c r="N437" s="58">
        <f t="shared" si="140"/>
        <v>301.875</v>
      </c>
      <c r="O437" s="58">
        <f t="shared" si="129"/>
        <v>798</v>
      </c>
      <c r="P437" s="58">
        <f t="shared" ref="P437:P472" si="141">+I437*7.09%</f>
        <v>1861.1250000000002</v>
      </c>
      <c r="Q437" s="60">
        <v>0</v>
      </c>
      <c r="R437" s="58">
        <f t="shared" si="136"/>
        <v>5578.13</v>
      </c>
      <c r="S437" s="58">
        <f t="shared" si="137"/>
        <v>1576.38</v>
      </c>
      <c r="T437" s="58">
        <f t="shared" si="138"/>
        <v>4026.75</v>
      </c>
      <c r="U437" s="360">
        <f t="shared" si="139"/>
        <v>24673.62</v>
      </c>
      <c r="V437" s="352">
        <v>112</v>
      </c>
    </row>
    <row r="438" spans="1:22" s="154" customFormat="1" ht="30" customHeight="1" x14ac:dyDescent="0.35">
      <c r="A438" s="54">
        <v>62</v>
      </c>
      <c r="B438" s="120" t="s">
        <v>488</v>
      </c>
      <c r="C438" s="54" t="s">
        <v>34</v>
      </c>
      <c r="D438" s="54" t="s">
        <v>419</v>
      </c>
      <c r="E438" s="379" t="s">
        <v>487</v>
      </c>
      <c r="F438" s="305" t="s">
        <v>36</v>
      </c>
      <c r="G438" s="45">
        <v>45200</v>
      </c>
      <c r="H438" s="45">
        <v>45383</v>
      </c>
      <c r="I438" s="106">
        <v>26250</v>
      </c>
      <c r="J438" s="106">
        <v>0</v>
      </c>
      <c r="K438" s="106">
        <v>25</v>
      </c>
      <c r="L438" s="58">
        <v>753.38</v>
      </c>
      <c r="M438" s="58">
        <f t="shared" si="128"/>
        <v>1863.7499999999998</v>
      </c>
      <c r="N438" s="58">
        <f t="shared" si="140"/>
        <v>301.875</v>
      </c>
      <c r="O438" s="58">
        <f t="shared" si="129"/>
        <v>798</v>
      </c>
      <c r="P438" s="58">
        <f t="shared" si="141"/>
        <v>1861.1250000000002</v>
      </c>
      <c r="Q438" s="60">
        <v>0</v>
      </c>
      <c r="R438" s="58">
        <f t="shared" si="136"/>
        <v>5578.13</v>
      </c>
      <c r="S438" s="58">
        <f t="shared" si="137"/>
        <v>1576.38</v>
      </c>
      <c r="T438" s="58">
        <f t="shared" si="138"/>
        <v>4026.75</v>
      </c>
      <c r="U438" s="360">
        <f t="shared" si="139"/>
        <v>24673.62</v>
      </c>
      <c r="V438" s="352">
        <v>112</v>
      </c>
    </row>
    <row r="439" spans="1:22" s="154" customFormat="1" ht="30" customHeight="1" x14ac:dyDescent="0.35">
      <c r="A439" s="54">
        <v>63</v>
      </c>
      <c r="B439" s="120" t="s">
        <v>489</v>
      </c>
      <c r="C439" s="54" t="s">
        <v>38</v>
      </c>
      <c r="D439" s="54" t="s">
        <v>419</v>
      </c>
      <c r="E439" s="379" t="s">
        <v>487</v>
      </c>
      <c r="F439" s="305" t="s">
        <v>36</v>
      </c>
      <c r="G439" s="45">
        <v>45200</v>
      </c>
      <c r="H439" s="45">
        <v>45383</v>
      </c>
      <c r="I439" s="106">
        <v>26250</v>
      </c>
      <c r="J439" s="106">
        <v>0</v>
      </c>
      <c r="K439" s="106">
        <v>25</v>
      </c>
      <c r="L439" s="58">
        <v>753.38</v>
      </c>
      <c r="M439" s="58">
        <f t="shared" si="128"/>
        <v>1863.7499999999998</v>
      </c>
      <c r="N439" s="58">
        <f t="shared" si="140"/>
        <v>301.875</v>
      </c>
      <c r="O439" s="58">
        <f t="shared" si="129"/>
        <v>798</v>
      </c>
      <c r="P439" s="58">
        <f t="shared" si="141"/>
        <v>1861.1250000000002</v>
      </c>
      <c r="Q439" s="60">
        <v>0</v>
      </c>
      <c r="R439" s="58">
        <f t="shared" si="136"/>
        <v>5578.13</v>
      </c>
      <c r="S439" s="58">
        <f t="shared" si="137"/>
        <v>1576.38</v>
      </c>
      <c r="T439" s="58">
        <f t="shared" si="138"/>
        <v>4026.75</v>
      </c>
      <c r="U439" s="360">
        <f t="shared" si="139"/>
        <v>24673.62</v>
      </c>
      <c r="V439" s="352">
        <v>112</v>
      </c>
    </row>
    <row r="440" spans="1:22" s="154" customFormat="1" ht="30" customHeight="1" x14ac:dyDescent="0.35">
      <c r="A440" s="54">
        <v>64</v>
      </c>
      <c r="B440" s="120" t="s">
        <v>490</v>
      </c>
      <c r="C440" s="54" t="s">
        <v>38</v>
      </c>
      <c r="D440" s="54" t="s">
        <v>419</v>
      </c>
      <c r="E440" s="379" t="s">
        <v>487</v>
      </c>
      <c r="F440" s="305" t="s">
        <v>36</v>
      </c>
      <c r="G440" s="45">
        <v>45200</v>
      </c>
      <c r="H440" s="45">
        <v>45383</v>
      </c>
      <c r="I440" s="106">
        <v>26250</v>
      </c>
      <c r="J440" s="106">
        <v>0</v>
      </c>
      <c r="K440" s="106">
        <v>25</v>
      </c>
      <c r="L440" s="58">
        <v>753.38</v>
      </c>
      <c r="M440" s="58">
        <f t="shared" si="128"/>
        <v>1863.7499999999998</v>
      </c>
      <c r="N440" s="58">
        <f t="shared" si="140"/>
        <v>301.875</v>
      </c>
      <c r="O440" s="58">
        <f t="shared" si="129"/>
        <v>798</v>
      </c>
      <c r="P440" s="58">
        <f t="shared" si="141"/>
        <v>1861.1250000000002</v>
      </c>
      <c r="Q440" s="60">
        <v>0</v>
      </c>
      <c r="R440" s="58">
        <f t="shared" si="136"/>
        <v>5578.13</v>
      </c>
      <c r="S440" s="58">
        <f t="shared" si="137"/>
        <v>1576.38</v>
      </c>
      <c r="T440" s="58">
        <f t="shared" si="138"/>
        <v>4026.75</v>
      </c>
      <c r="U440" s="360">
        <f t="shared" si="139"/>
        <v>24673.62</v>
      </c>
      <c r="V440" s="352">
        <v>112</v>
      </c>
    </row>
    <row r="441" spans="1:22" s="154" customFormat="1" ht="30" customHeight="1" x14ac:dyDescent="0.35">
      <c r="A441" s="54">
        <v>65</v>
      </c>
      <c r="B441" s="120" t="s">
        <v>491</v>
      </c>
      <c r="C441" s="54" t="s">
        <v>38</v>
      </c>
      <c r="D441" s="54" t="s">
        <v>419</v>
      </c>
      <c r="E441" s="379" t="s">
        <v>487</v>
      </c>
      <c r="F441" s="305" t="s">
        <v>36</v>
      </c>
      <c r="G441" s="45">
        <v>45200</v>
      </c>
      <c r="H441" s="45">
        <v>45383</v>
      </c>
      <c r="I441" s="106">
        <v>26250</v>
      </c>
      <c r="J441" s="106">
        <v>0</v>
      </c>
      <c r="K441" s="106">
        <v>25</v>
      </c>
      <c r="L441" s="58">
        <v>753.38</v>
      </c>
      <c r="M441" s="58">
        <f t="shared" ref="M441:M451" si="142">+I441*7.1%</f>
        <v>1863.7499999999998</v>
      </c>
      <c r="N441" s="58">
        <f t="shared" si="140"/>
        <v>301.875</v>
      </c>
      <c r="O441" s="58">
        <f t="shared" ref="O441:O451" si="143">+I441*3.04%</f>
        <v>798</v>
      </c>
      <c r="P441" s="58">
        <f t="shared" si="141"/>
        <v>1861.1250000000002</v>
      </c>
      <c r="Q441" s="60">
        <v>0</v>
      </c>
      <c r="R441" s="58">
        <f t="shared" si="136"/>
        <v>5578.13</v>
      </c>
      <c r="S441" s="58">
        <f t="shared" si="137"/>
        <v>1576.38</v>
      </c>
      <c r="T441" s="58">
        <f t="shared" si="138"/>
        <v>4026.75</v>
      </c>
      <c r="U441" s="360">
        <f t="shared" si="139"/>
        <v>24673.62</v>
      </c>
      <c r="V441" s="352">
        <v>112</v>
      </c>
    </row>
    <row r="442" spans="1:22" s="154" customFormat="1" ht="30" customHeight="1" x14ac:dyDescent="0.35">
      <c r="A442" s="54">
        <v>66</v>
      </c>
      <c r="B442" s="120" t="s">
        <v>492</v>
      </c>
      <c r="C442" s="54" t="s">
        <v>38</v>
      </c>
      <c r="D442" s="54" t="s">
        <v>419</v>
      </c>
      <c r="E442" s="379" t="s">
        <v>487</v>
      </c>
      <c r="F442" s="305" t="s">
        <v>36</v>
      </c>
      <c r="G442" s="45">
        <v>45231</v>
      </c>
      <c r="H442" s="45">
        <v>45413</v>
      </c>
      <c r="I442" s="106">
        <v>26250</v>
      </c>
      <c r="J442" s="106">
        <v>0</v>
      </c>
      <c r="K442" s="106">
        <v>25</v>
      </c>
      <c r="L442" s="58">
        <v>753.38</v>
      </c>
      <c r="M442" s="58">
        <f t="shared" si="142"/>
        <v>1863.7499999999998</v>
      </c>
      <c r="N442" s="58">
        <f t="shared" si="140"/>
        <v>301.875</v>
      </c>
      <c r="O442" s="58">
        <f t="shared" si="143"/>
        <v>798</v>
      </c>
      <c r="P442" s="58">
        <f t="shared" si="141"/>
        <v>1861.1250000000002</v>
      </c>
      <c r="Q442" s="60">
        <v>0</v>
      </c>
      <c r="R442" s="58">
        <f t="shared" si="136"/>
        <v>5578.13</v>
      </c>
      <c r="S442" s="58">
        <f t="shared" si="137"/>
        <v>1576.38</v>
      </c>
      <c r="T442" s="58">
        <f t="shared" si="138"/>
        <v>4026.75</v>
      </c>
      <c r="U442" s="360">
        <f t="shared" si="139"/>
        <v>24673.62</v>
      </c>
      <c r="V442" s="352">
        <v>112</v>
      </c>
    </row>
    <row r="443" spans="1:22" s="154" customFormat="1" ht="30" customHeight="1" x14ac:dyDescent="0.35">
      <c r="A443" s="54">
        <v>67</v>
      </c>
      <c r="B443" s="120" t="s">
        <v>493</v>
      </c>
      <c r="C443" s="54" t="s">
        <v>38</v>
      </c>
      <c r="D443" s="54" t="s">
        <v>419</v>
      </c>
      <c r="E443" s="379" t="s">
        <v>487</v>
      </c>
      <c r="F443" s="305" t="s">
        <v>36</v>
      </c>
      <c r="G443" s="45">
        <v>45139</v>
      </c>
      <c r="H443" s="45">
        <v>45323</v>
      </c>
      <c r="I443" s="106">
        <v>26250</v>
      </c>
      <c r="J443" s="106">
        <v>0</v>
      </c>
      <c r="K443" s="106">
        <v>25</v>
      </c>
      <c r="L443" s="58">
        <v>753.38</v>
      </c>
      <c r="M443" s="58">
        <f t="shared" si="142"/>
        <v>1863.7499999999998</v>
      </c>
      <c r="N443" s="58">
        <f t="shared" si="140"/>
        <v>301.875</v>
      </c>
      <c r="O443" s="58">
        <f t="shared" si="143"/>
        <v>798</v>
      </c>
      <c r="P443" s="58">
        <f t="shared" si="141"/>
        <v>1861.1250000000002</v>
      </c>
      <c r="Q443" s="60">
        <v>0</v>
      </c>
      <c r="R443" s="58">
        <f t="shared" si="136"/>
        <v>5578.13</v>
      </c>
      <c r="S443" s="58">
        <f t="shared" si="137"/>
        <v>1576.38</v>
      </c>
      <c r="T443" s="58">
        <f t="shared" si="138"/>
        <v>4026.75</v>
      </c>
      <c r="U443" s="360">
        <f t="shared" si="139"/>
        <v>24673.62</v>
      </c>
      <c r="V443" s="352">
        <v>112</v>
      </c>
    </row>
    <row r="444" spans="1:22" s="154" customFormat="1" ht="30" customHeight="1" x14ac:dyDescent="0.35">
      <c r="A444" s="54">
        <v>68</v>
      </c>
      <c r="B444" s="120" t="s">
        <v>494</v>
      </c>
      <c r="C444" s="54" t="s">
        <v>34</v>
      </c>
      <c r="D444" s="54" t="s">
        <v>419</v>
      </c>
      <c r="E444" s="379" t="s">
        <v>487</v>
      </c>
      <c r="F444" s="305" t="s">
        <v>36</v>
      </c>
      <c r="G444" s="45">
        <v>45078</v>
      </c>
      <c r="H444" s="45">
        <v>45261</v>
      </c>
      <c r="I444" s="106">
        <v>26250</v>
      </c>
      <c r="J444" s="106">
        <v>0</v>
      </c>
      <c r="K444" s="106">
        <v>25</v>
      </c>
      <c r="L444" s="58">
        <v>753.38</v>
      </c>
      <c r="M444" s="58">
        <f t="shared" si="142"/>
        <v>1863.7499999999998</v>
      </c>
      <c r="N444" s="58">
        <f t="shared" si="140"/>
        <v>301.875</v>
      </c>
      <c r="O444" s="58">
        <f t="shared" si="143"/>
        <v>798</v>
      </c>
      <c r="P444" s="58">
        <f t="shared" si="141"/>
        <v>1861.1250000000002</v>
      </c>
      <c r="Q444" s="60">
        <v>0</v>
      </c>
      <c r="R444" s="58">
        <f t="shared" si="136"/>
        <v>5578.13</v>
      </c>
      <c r="S444" s="58">
        <f t="shared" si="137"/>
        <v>1576.38</v>
      </c>
      <c r="T444" s="58">
        <f t="shared" si="138"/>
        <v>4026.75</v>
      </c>
      <c r="U444" s="360">
        <f t="shared" si="139"/>
        <v>24673.62</v>
      </c>
      <c r="V444" s="352">
        <v>112</v>
      </c>
    </row>
    <row r="445" spans="1:22" s="154" customFormat="1" ht="30" customHeight="1" x14ac:dyDescent="0.35">
      <c r="A445" s="54">
        <v>69</v>
      </c>
      <c r="B445" s="120" t="s">
        <v>495</v>
      </c>
      <c r="C445" s="54" t="s">
        <v>34</v>
      </c>
      <c r="D445" s="54" t="s">
        <v>419</v>
      </c>
      <c r="E445" s="379" t="s">
        <v>487</v>
      </c>
      <c r="F445" s="305" t="s">
        <v>36</v>
      </c>
      <c r="G445" s="45">
        <v>45231</v>
      </c>
      <c r="H445" s="45">
        <v>45413</v>
      </c>
      <c r="I445" s="106">
        <v>26250</v>
      </c>
      <c r="J445" s="106">
        <v>0</v>
      </c>
      <c r="K445" s="106">
        <v>25</v>
      </c>
      <c r="L445" s="58">
        <v>753.38</v>
      </c>
      <c r="M445" s="58">
        <f t="shared" si="142"/>
        <v>1863.7499999999998</v>
      </c>
      <c r="N445" s="58">
        <f t="shared" si="140"/>
        <v>301.875</v>
      </c>
      <c r="O445" s="58">
        <f t="shared" si="143"/>
        <v>798</v>
      </c>
      <c r="P445" s="58">
        <f t="shared" si="141"/>
        <v>1861.1250000000002</v>
      </c>
      <c r="Q445" s="60">
        <v>1587.38</v>
      </c>
      <c r="R445" s="58">
        <f t="shared" si="136"/>
        <v>5578.13</v>
      </c>
      <c r="S445" s="58">
        <f t="shared" si="137"/>
        <v>3163.76</v>
      </c>
      <c r="T445" s="58">
        <f t="shared" si="138"/>
        <v>4026.75</v>
      </c>
      <c r="U445" s="360">
        <f t="shared" si="139"/>
        <v>23086.239999999998</v>
      </c>
      <c r="V445" s="352">
        <v>112</v>
      </c>
    </row>
    <row r="446" spans="1:22" s="154" customFormat="1" ht="30" customHeight="1" x14ac:dyDescent="0.35">
      <c r="A446" s="54">
        <v>70</v>
      </c>
      <c r="B446" s="120" t="s">
        <v>496</v>
      </c>
      <c r="C446" s="54" t="s">
        <v>34</v>
      </c>
      <c r="D446" s="54" t="s">
        <v>419</v>
      </c>
      <c r="E446" s="379" t="s">
        <v>487</v>
      </c>
      <c r="F446" s="305" t="s">
        <v>36</v>
      </c>
      <c r="G446" s="45">
        <v>45078</v>
      </c>
      <c r="H446" s="45">
        <v>45261</v>
      </c>
      <c r="I446" s="106">
        <v>26250</v>
      </c>
      <c r="J446" s="106">
        <v>0</v>
      </c>
      <c r="K446" s="106">
        <v>25</v>
      </c>
      <c r="L446" s="58">
        <v>753.38</v>
      </c>
      <c r="M446" s="58">
        <f t="shared" si="142"/>
        <v>1863.7499999999998</v>
      </c>
      <c r="N446" s="58">
        <f t="shared" si="140"/>
        <v>301.875</v>
      </c>
      <c r="O446" s="58">
        <f t="shared" si="143"/>
        <v>798</v>
      </c>
      <c r="P446" s="58">
        <f t="shared" si="141"/>
        <v>1861.1250000000002</v>
      </c>
      <c r="Q446" s="60">
        <v>0</v>
      </c>
      <c r="R446" s="58">
        <f t="shared" si="136"/>
        <v>5578.13</v>
      </c>
      <c r="S446" s="58">
        <f t="shared" si="137"/>
        <v>1576.38</v>
      </c>
      <c r="T446" s="58">
        <f t="shared" si="138"/>
        <v>4026.75</v>
      </c>
      <c r="U446" s="360">
        <f t="shared" si="139"/>
        <v>24673.62</v>
      </c>
      <c r="V446" s="352">
        <v>112</v>
      </c>
    </row>
    <row r="447" spans="1:22" s="154" customFormat="1" ht="30" customHeight="1" x14ac:dyDescent="0.35">
      <c r="A447" s="54">
        <v>71</v>
      </c>
      <c r="B447" s="120" t="s">
        <v>497</v>
      </c>
      <c r="C447" s="54" t="s">
        <v>34</v>
      </c>
      <c r="D447" s="54" t="s">
        <v>419</v>
      </c>
      <c r="E447" s="379" t="s">
        <v>487</v>
      </c>
      <c r="F447" s="305" t="s">
        <v>36</v>
      </c>
      <c r="G447" s="45">
        <v>45170</v>
      </c>
      <c r="H447" s="45">
        <v>45352</v>
      </c>
      <c r="I447" s="106">
        <v>26250</v>
      </c>
      <c r="J447" s="106">
        <v>0</v>
      </c>
      <c r="K447" s="106">
        <v>25</v>
      </c>
      <c r="L447" s="58">
        <v>753.38</v>
      </c>
      <c r="M447" s="58">
        <f t="shared" si="142"/>
        <v>1863.7499999999998</v>
      </c>
      <c r="N447" s="58">
        <f t="shared" si="140"/>
        <v>301.875</v>
      </c>
      <c r="O447" s="58">
        <f t="shared" si="143"/>
        <v>798</v>
      </c>
      <c r="P447" s="58">
        <f t="shared" si="141"/>
        <v>1861.1250000000002</v>
      </c>
      <c r="Q447" s="60">
        <v>0</v>
      </c>
      <c r="R447" s="58">
        <f t="shared" si="136"/>
        <v>5578.13</v>
      </c>
      <c r="S447" s="58">
        <f t="shared" si="137"/>
        <v>1576.38</v>
      </c>
      <c r="T447" s="58">
        <f t="shared" si="138"/>
        <v>4026.75</v>
      </c>
      <c r="U447" s="360">
        <f t="shared" si="139"/>
        <v>24673.62</v>
      </c>
      <c r="V447" s="352">
        <v>112</v>
      </c>
    </row>
    <row r="448" spans="1:22" s="154" customFormat="1" ht="30" customHeight="1" x14ac:dyDescent="0.35">
      <c r="A448" s="54">
        <v>72</v>
      </c>
      <c r="B448" s="120" t="s">
        <v>498</v>
      </c>
      <c r="C448" s="54" t="s">
        <v>38</v>
      </c>
      <c r="D448" s="54" t="s">
        <v>419</v>
      </c>
      <c r="E448" s="379" t="s">
        <v>487</v>
      </c>
      <c r="F448" s="305" t="s">
        <v>36</v>
      </c>
      <c r="G448" s="45">
        <v>45170</v>
      </c>
      <c r="H448" s="45">
        <v>45352</v>
      </c>
      <c r="I448" s="106">
        <v>26250</v>
      </c>
      <c r="J448" s="106">
        <v>0</v>
      </c>
      <c r="K448" s="106">
        <v>25</v>
      </c>
      <c r="L448" s="58">
        <v>753.38</v>
      </c>
      <c r="M448" s="58">
        <f t="shared" si="142"/>
        <v>1863.7499999999998</v>
      </c>
      <c r="N448" s="58">
        <f t="shared" si="140"/>
        <v>301.875</v>
      </c>
      <c r="O448" s="58">
        <f t="shared" si="143"/>
        <v>798</v>
      </c>
      <c r="P448" s="58">
        <f t="shared" si="141"/>
        <v>1861.1250000000002</v>
      </c>
      <c r="Q448" s="60">
        <v>0</v>
      </c>
      <c r="R448" s="58">
        <f t="shared" si="136"/>
        <v>5578.13</v>
      </c>
      <c r="S448" s="58">
        <f t="shared" si="137"/>
        <v>1576.38</v>
      </c>
      <c r="T448" s="58">
        <f t="shared" si="138"/>
        <v>4026.75</v>
      </c>
      <c r="U448" s="360">
        <f t="shared" si="139"/>
        <v>24673.62</v>
      </c>
      <c r="V448" s="352">
        <v>112</v>
      </c>
    </row>
    <row r="449" spans="1:22" s="154" customFormat="1" ht="30" customHeight="1" x14ac:dyDescent="0.35">
      <c r="A449" s="54">
        <v>73</v>
      </c>
      <c r="B449" s="120" t="s">
        <v>499</v>
      </c>
      <c r="C449" s="54" t="s">
        <v>34</v>
      </c>
      <c r="D449" s="54" t="s">
        <v>419</v>
      </c>
      <c r="E449" s="379" t="s">
        <v>487</v>
      </c>
      <c r="F449" s="305" t="s">
        <v>36</v>
      </c>
      <c r="G449" s="45">
        <v>45231</v>
      </c>
      <c r="H449" s="45">
        <v>45413</v>
      </c>
      <c r="I449" s="106">
        <v>26250</v>
      </c>
      <c r="J449" s="106">
        <v>0</v>
      </c>
      <c r="K449" s="106">
        <v>25</v>
      </c>
      <c r="L449" s="58">
        <v>753.38</v>
      </c>
      <c r="M449" s="58">
        <f t="shared" si="142"/>
        <v>1863.7499999999998</v>
      </c>
      <c r="N449" s="58">
        <f t="shared" si="140"/>
        <v>301.875</v>
      </c>
      <c r="O449" s="58">
        <f t="shared" si="143"/>
        <v>798</v>
      </c>
      <c r="P449" s="58">
        <f t="shared" si="141"/>
        <v>1861.1250000000002</v>
      </c>
      <c r="Q449" s="60">
        <v>0</v>
      </c>
      <c r="R449" s="58">
        <f t="shared" si="136"/>
        <v>5578.13</v>
      </c>
      <c r="S449" s="58">
        <f t="shared" si="137"/>
        <v>1576.38</v>
      </c>
      <c r="T449" s="58">
        <f t="shared" si="138"/>
        <v>4026.75</v>
      </c>
      <c r="U449" s="360">
        <f t="shared" si="139"/>
        <v>24673.62</v>
      </c>
      <c r="V449" s="352">
        <v>112</v>
      </c>
    </row>
    <row r="450" spans="1:22" s="154" customFormat="1" ht="30" customHeight="1" x14ac:dyDescent="0.35">
      <c r="A450" s="54">
        <v>74</v>
      </c>
      <c r="B450" s="120" t="s">
        <v>500</v>
      </c>
      <c r="C450" s="54" t="s">
        <v>38</v>
      </c>
      <c r="D450" s="54" t="s">
        <v>419</v>
      </c>
      <c r="E450" s="379" t="s">
        <v>487</v>
      </c>
      <c r="F450" s="305" t="s">
        <v>36</v>
      </c>
      <c r="G450" s="45">
        <v>45170</v>
      </c>
      <c r="H450" s="45">
        <v>45352</v>
      </c>
      <c r="I450" s="106">
        <v>26250</v>
      </c>
      <c r="J450" s="106">
        <v>0</v>
      </c>
      <c r="K450" s="106">
        <v>25</v>
      </c>
      <c r="L450" s="58">
        <v>753.38</v>
      </c>
      <c r="M450" s="58">
        <f t="shared" si="142"/>
        <v>1863.7499999999998</v>
      </c>
      <c r="N450" s="58">
        <f t="shared" si="140"/>
        <v>301.875</v>
      </c>
      <c r="O450" s="58">
        <f t="shared" si="143"/>
        <v>798</v>
      </c>
      <c r="P450" s="58">
        <f t="shared" si="141"/>
        <v>1861.1250000000002</v>
      </c>
      <c r="Q450" s="60">
        <v>0</v>
      </c>
      <c r="R450" s="58">
        <f t="shared" si="136"/>
        <v>5578.13</v>
      </c>
      <c r="S450" s="58">
        <f t="shared" si="137"/>
        <v>1576.38</v>
      </c>
      <c r="T450" s="58">
        <f t="shared" si="138"/>
        <v>4026.75</v>
      </c>
      <c r="U450" s="360">
        <f t="shared" si="139"/>
        <v>24673.62</v>
      </c>
      <c r="V450" s="352">
        <v>112</v>
      </c>
    </row>
    <row r="451" spans="1:22" s="154" customFormat="1" ht="30" customHeight="1" x14ac:dyDescent="0.35">
      <c r="A451" s="54">
        <v>75</v>
      </c>
      <c r="B451" s="120" t="s">
        <v>501</v>
      </c>
      <c r="C451" s="54" t="s">
        <v>34</v>
      </c>
      <c r="D451" s="54" t="s">
        <v>419</v>
      </c>
      <c r="E451" s="379" t="s">
        <v>487</v>
      </c>
      <c r="F451" s="305" t="s">
        <v>36</v>
      </c>
      <c r="G451" s="45">
        <v>45170</v>
      </c>
      <c r="H451" s="45">
        <v>45352</v>
      </c>
      <c r="I451" s="106">
        <v>26250</v>
      </c>
      <c r="J451" s="106">
        <v>0</v>
      </c>
      <c r="K451" s="106">
        <v>25</v>
      </c>
      <c r="L451" s="58">
        <v>753.38</v>
      </c>
      <c r="M451" s="58">
        <f t="shared" si="142"/>
        <v>1863.7499999999998</v>
      </c>
      <c r="N451" s="58">
        <f t="shared" si="140"/>
        <v>301.875</v>
      </c>
      <c r="O451" s="58">
        <f t="shared" si="143"/>
        <v>798</v>
      </c>
      <c r="P451" s="58">
        <f t="shared" si="141"/>
        <v>1861.1250000000002</v>
      </c>
      <c r="Q451" s="60">
        <v>1587.38</v>
      </c>
      <c r="R451" s="58">
        <f t="shared" ref="R451:R459" si="144">SUM(L451,M451,N451,O451,P451)</f>
        <v>5578.13</v>
      </c>
      <c r="S451" s="58">
        <f t="shared" ref="S451:S459" si="145">SUM(J451,K451,L451,O451,Q451)</f>
        <v>3163.76</v>
      </c>
      <c r="T451" s="58">
        <f t="shared" ref="T451:T459" si="146">SUM(M451,N451,P451)</f>
        <v>4026.75</v>
      </c>
      <c r="U451" s="360">
        <f t="shared" ref="U451:U472" si="147">I451-S451</f>
        <v>23086.239999999998</v>
      </c>
      <c r="V451" s="352">
        <v>112</v>
      </c>
    </row>
    <row r="452" spans="1:22" s="154" customFormat="1" ht="30" customHeight="1" x14ac:dyDescent="0.35">
      <c r="A452" s="54">
        <v>76</v>
      </c>
      <c r="B452" s="120" t="s">
        <v>502</v>
      </c>
      <c r="C452" s="54" t="s">
        <v>34</v>
      </c>
      <c r="D452" s="54" t="s">
        <v>419</v>
      </c>
      <c r="E452" s="379" t="s">
        <v>487</v>
      </c>
      <c r="F452" s="305" t="s">
        <v>36</v>
      </c>
      <c r="G452" s="45">
        <v>45078</v>
      </c>
      <c r="H452" s="45">
        <v>45261</v>
      </c>
      <c r="I452" s="106">
        <v>26250</v>
      </c>
      <c r="J452" s="106">
        <v>0</v>
      </c>
      <c r="K452" s="106">
        <v>25</v>
      </c>
      <c r="L452" s="58">
        <v>753.38</v>
      </c>
      <c r="M452" s="58">
        <f>+I452*7.1%</f>
        <v>1863.7499999999998</v>
      </c>
      <c r="N452" s="58">
        <f t="shared" si="140"/>
        <v>301.875</v>
      </c>
      <c r="O452" s="58">
        <f>+I452*3.04%</f>
        <v>798</v>
      </c>
      <c r="P452" s="58">
        <f t="shared" si="141"/>
        <v>1861.1250000000002</v>
      </c>
      <c r="Q452" s="60">
        <v>0</v>
      </c>
      <c r="R452" s="58">
        <f t="shared" si="144"/>
        <v>5578.13</v>
      </c>
      <c r="S452" s="58">
        <f t="shared" si="145"/>
        <v>1576.38</v>
      </c>
      <c r="T452" s="58">
        <f t="shared" si="146"/>
        <v>4026.75</v>
      </c>
      <c r="U452" s="360">
        <f>I452-S452</f>
        <v>24673.62</v>
      </c>
      <c r="V452" s="352">
        <v>112</v>
      </c>
    </row>
    <row r="453" spans="1:22" s="154" customFormat="1" ht="30" customHeight="1" x14ac:dyDescent="0.35">
      <c r="A453" s="54">
        <v>77</v>
      </c>
      <c r="B453" s="120" t="s">
        <v>503</v>
      </c>
      <c r="C453" s="54" t="s">
        <v>34</v>
      </c>
      <c r="D453" s="54" t="s">
        <v>419</v>
      </c>
      <c r="E453" s="379" t="s">
        <v>487</v>
      </c>
      <c r="F453" s="305" t="s">
        <v>36</v>
      </c>
      <c r="G453" s="45">
        <v>45078</v>
      </c>
      <c r="H453" s="45">
        <v>45261</v>
      </c>
      <c r="I453" s="106">
        <v>26250</v>
      </c>
      <c r="J453" s="106">
        <v>0</v>
      </c>
      <c r="K453" s="106">
        <v>25</v>
      </c>
      <c r="L453" s="58">
        <v>753.38</v>
      </c>
      <c r="M453" s="58">
        <f>+I453*7.1%</f>
        <v>1863.7499999999998</v>
      </c>
      <c r="N453" s="58">
        <f t="shared" si="140"/>
        <v>301.875</v>
      </c>
      <c r="O453" s="58">
        <f>+I453*3.04%</f>
        <v>798</v>
      </c>
      <c r="P453" s="58">
        <f t="shared" si="141"/>
        <v>1861.1250000000002</v>
      </c>
      <c r="Q453" s="60">
        <v>0</v>
      </c>
      <c r="R453" s="58">
        <f t="shared" si="144"/>
        <v>5578.13</v>
      </c>
      <c r="S453" s="58">
        <f t="shared" si="145"/>
        <v>1576.38</v>
      </c>
      <c r="T453" s="58">
        <f t="shared" si="146"/>
        <v>4026.75</v>
      </c>
      <c r="U453" s="360">
        <f>I453-S453</f>
        <v>24673.62</v>
      </c>
      <c r="V453" s="352">
        <v>112</v>
      </c>
    </row>
    <row r="454" spans="1:22" s="154" customFormat="1" ht="30" customHeight="1" x14ac:dyDescent="0.35">
      <c r="A454" s="54">
        <v>78</v>
      </c>
      <c r="B454" s="120" t="s">
        <v>504</v>
      </c>
      <c r="C454" s="54" t="s">
        <v>38</v>
      </c>
      <c r="D454" s="54" t="s">
        <v>419</v>
      </c>
      <c r="E454" s="379" t="s">
        <v>487</v>
      </c>
      <c r="F454" s="305" t="s">
        <v>36</v>
      </c>
      <c r="G454" s="45">
        <v>45231</v>
      </c>
      <c r="H454" s="45">
        <v>45413</v>
      </c>
      <c r="I454" s="106">
        <v>26250</v>
      </c>
      <c r="J454" s="106">
        <v>0</v>
      </c>
      <c r="K454" s="106">
        <v>25</v>
      </c>
      <c r="L454" s="58">
        <v>753.38</v>
      </c>
      <c r="M454" s="58">
        <f t="shared" ref="M454:M459" si="148">+I454*7.1%</f>
        <v>1863.7499999999998</v>
      </c>
      <c r="N454" s="58">
        <f t="shared" si="140"/>
        <v>301.875</v>
      </c>
      <c r="O454" s="58">
        <f t="shared" ref="O454:O459" si="149">+I454*3.04%</f>
        <v>798</v>
      </c>
      <c r="P454" s="58">
        <f t="shared" si="141"/>
        <v>1861.1250000000002</v>
      </c>
      <c r="Q454" s="60">
        <v>0</v>
      </c>
      <c r="R454" s="58">
        <f t="shared" si="144"/>
        <v>5578.13</v>
      </c>
      <c r="S454" s="58">
        <f t="shared" si="145"/>
        <v>1576.38</v>
      </c>
      <c r="T454" s="58">
        <f t="shared" si="146"/>
        <v>4026.75</v>
      </c>
      <c r="U454" s="360">
        <f t="shared" si="147"/>
        <v>24673.62</v>
      </c>
      <c r="V454" s="352">
        <v>112</v>
      </c>
    </row>
    <row r="455" spans="1:22" s="154" customFormat="1" ht="30" customHeight="1" x14ac:dyDescent="0.35">
      <c r="A455" s="54">
        <v>79</v>
      </c>
      <c r="B455" s="120" t="s">
        <v>505</v>
      </c>
      <c r="C455" s="54" t="s">
        <v>34</v>
      </c>
      <c r="D455" s="54" t="s">
        <v>419</v>
      </c>
      <c r="E455" s="379" t="s">
        <v>487</v>
      </c>
      <c r="F455" s="305" t="s">
        <v>36</v>
      </c>
      <c r="G455" s="45">
        <v>45231</v>
      </c>
      <c r="H455" s="45">
        <v>45413</v>
      </c>
      <c r="I455" s="106">
        <v>26250</v>
      </c>
      <c r="J455" s="106">
        <v>0</v>
      </c>
      <c r="K455" s="106">
        <v>25</v>
      </c>
      <c r="L455" s="58">
        <v>753.38</v>
      </c>
      <c r="M455" s="58">
        <f t="shared" si="148"/>
        <v>1863.7499999999998</v>
      </c>
      <c r="N455" s="58">
        <f t="shared" si="140"/>
        <v>301.875</v>
      </c>
      <c r="O455" s="58">
        <f t="shared" si="149"/>
        <v>798</v>
      </c>
      <c r="P455" s="58">
        <f t="shared" si="141"/>
        <v>1861.1250000000002</v>
      </c>
      <c r="Q455" s="60">
        <v>0</v>
      </c>
      <c r="R455" s="58">
        <f t="shared" si="144"/>
        <v>5578.13</v>
      </c>
      <c r="S455" s="58">
        <f t="shared" si="145"/>
        <v>1576.38</v>
      </c>
      <c r="T455" s="58">
        <f t="shared" si="146"/>
        <v>4026.75</v>
      </c>
      <c r="U455" s="360">
        <f t="shared" si="147"/>
        <v>24673.62</v>
      </c>
      <c r="V455" s="352">
        <v>112</v>
      </c>
    </row>
    <row r="456" spans="1:22" s="154" customFormat="1" ht="30" customHeight="1" x14ac:dyDescent="0.35">
      <c r="A456" s="54">
        <v>80</v>
      </c>
      <c r="B456" s="120" t="s">
        <v>506</v>
      </c>
      <c r="C456" s="54" t="s">
        <v>38</v>
      </c>
      <c r="D456" s="54" t="s">
        <v>419</v>
      </c>
      <c r="E456" s="379" t="s">
        <v>487</v>
      </c>
      <c r="F456" s="305" t="s">
        <v>36</v>
      </c>
      <c r="G456" s="45">
        <v>45231</v>
      </c>
      <c r="H456" s="45">
        <v>45413</v>
      </c>
      <c r="I456" s="106">
        <v>26250</v>
      </c>
      <c r="J456" s="106">
        <v>0</v>
      </c>
      <c r="K456" s="106">
        <v>25</v>
      </c>
      <c r="L456" s="58">
        <v>753.38</v>
      </c>
      <c r="M456" s="58">
        <f t="shared" si="148"/>
        <v>1863.7499999999998</v>
      </c>
      <c r="N456" s="58">
        <f t="shared" si="140"/>
        <v>301.875</v>
      </c>
      <c r="O456" s="58">
        <f t="shared" si="149"/>
        <v>798</v>
      </c>
      <c r="P456" s="58">
        <f t="shared" si="141"/>
        <v>1861.1250000000002</v>
      </c>
      <c r="Q456" s="60">
        <v>3174.76</v>
      </c>
      <c r="R456" s="58">
        <f t="shared" si="144"/>
        <v>5578.13</v>
      </c>
      <c r="S456" s="58">
        <f t="shared" si="145"/>
        <v>4751.1400000000003</v>
      </c>
      <c r="T456" s="58">
        <f t="shared" si="146"/>
        <v>4026.75</v>
      </c>
      <c r="U456" s="360">
        <f t="shared" si="147"/>
        <v>21498.86</v>
      </c>
      <c r="V456" s="352">
        <v>112</v>
      </c>
    </row>
    <row r="457" spans="1:22" s="154" customFormat="1" ht="30" customHeight="1" x14ac:dyDescent="0.35">
      <c r="A457" s="54">
        <v>81</v>
      </c>
      <c r="B457" s="120" t="s">
        <v>507</v>
      </c>
      <c r="C457" s="54" t="s">
        <v>38</v>
      </c>
      <c r="D457" s="54" t="s">
        <v>419</v>
      </c>
      <c r="E457" s="379" t="s">
        <v>487</v>
      </c>
      <c r="F457" s="305" t="s">
        <v>36</v>
      </c>
      <c r="G457" s="45">
        <v>45139</v>
      </c>
      <c r="H457" s="45">
        <v>45323</v>
      </c>
      <c r="I457" s="106">
        <v>26250</v>
      </c>
      <c r="J457" s="106">
        <v>0</v>
      </c>
      <c r="K457" s="106">
        <v>25</v>
      </c>
      <c r="L457" s="58">
        <v>753.38</v>
      </c>
      <c r="M457" s="58">
        <f t="shared" si="148"/>
        <v>1863.7499999999998</v>
      </c>
      <c r="N457" s="58">
        <f t="shared" si="140"/>
        <v>301.875</v>
      </c>
      <c r="O457" s="58">
        <f t="shared" si="149"/>
        <v>798</v>
      </c>
      <c r="P457" s="58">
        <f t="shared" si="141"/>
        <v>1861.1250000000002</v>
      </c>
      <c r="Q457" s="60">
        <v>0</v>
      </c>
      <c r="R457" s="58">
        <f t="shared" si="144"/>
        <v>5578.13</v>
      </c>
      <c r="S457" s="58">
        <f t="shared" si="145"/>
        <v>1576.38</v>
      </c>
      <c r="T457" s="58">
        <f t="shared" si="146"/>
        <v>4026.75</v>
      </c>
      <c r="U457" s="360">
        <f t="shared" si="147"/>
        <v>24673.62</v>
      </c>
      <c r="V457" s="352">
        <v>112</v>
      </c>
    </row>
    <row r="458" spans="1:22" s="154" customFormat="1" ht="30" customHeight="1" x14ac:dyDescent="0.35">
      <c r="A458" s="54">
        <v>82</v>
      </c>
      <c r="B458" s="120" t="s">
        <v>508</v>
      </c>
      <c r="C458" s="54" t="s">
        <v>34</v>
      </c>
      <c r="D458" s="54" t="s">
        <v>419</v>
      </c>
      <c r="E458" s="379" t="s">
        <v>487</v>
      </c>
      <c r="F458" s="305" t="s">
        <v>36</v>
      </c>
      <c r="G458" s="45">
        <v>45231</v>
      </c>
      <c r="H458" s="45">
        <v>45413</v>
      </c>
      <c r="I458" s="106">
        <v>26250</v>
      </c>
      <c r="J458" s="106">
        <v>0</v>
      </c>
      <c r="K458" s="106">
        <v>25</v>
      </c>
      <c r="L458" s="58">
        <v>753.38</v>
      </c>
      <c r="M458" s="58">
        <f t="shared" si="148"/>
        <v>1863.7499999999998</v>
      </c>
      <c r="N458" s="58">
        <f t="shared" si="140"/>
        <v>301.875</v>
      </c>
      <c r="O458" s="58">
        <f t="shared" si="149"/>
        <v>798</v>
      </c>
      <c r="P458" s="58">
        <f t="shared" si="141"/>
        <v>1861.1250000000002</v>
      </c>
      <c r="Q458" s="60">
        <v>0</v>
      </c>
      <c r="R458" s="58">
        <f t="shared" si="144"/>
        <v>5578.13</v>
      </c>
      <c r="S458" s="58">
        <f t="shared" si="145"/>
        <v>1576.38</v>
      </c>
      <c r="T458" s="58">
        <f t="shared" si="146"/>
        <v>4026.75</v>
      </c>
      <c r="U458" s="360">
        <f t="shared" si="147"/>
        <v>24673.62</v>
      </c>
      <c r="V458" s="352">
        <v>112</v>
      </c>
    </row>
    <row r="459" spans="1:22" s="154" customFormat="1" ht="30" customHeight="1" x14ac:dyDescent="0.35">
      <c r="A459" s="54">
        <v>83</v>
      </c>
      <c r="B459" s="120" t="s">
        <v>509</v>
      </c>
      <c r="C459" s="54" t="s">
        <v>38</v>
      </c>
      <c r="D459" s="54" t="s">
        <v>419</v>
      </c>
      <c r="E459" s="379" t="s">
        <v>487</v>
      </c>
      <c r="F459" s="305" t="s">
        <v>36</v>
      </c>
      <c r="G459" s="45">
        <v>45231</v>
      </c>
      <c r="H459" s="45">
        <v>45413</v>
      </c>
      <c r="I459" s="106">
        <v>26250</v>
      </c>
      <c r="J459" s="106">
        <v>0</v>
      </c>
      <c r="K459" s="106">
        <v>25</v>
      </c>
      <c r="L459" s="58">
        <v>753.38</v>
      </c>
      <c r="M459" s="58">
        <f t="shared" si="148"/>
        <v>1863.7499999999998</v>
      </c>
      <c r="N459" s="58">
        <f t="shared" si="140"/>
        <v>301.875</v>
      </c>
      <c r="O459" s="58">
        <f t="shared" si="149"/>
        <v>798</v>
      </c>
      <c r="P459" s="58">
        <f t="shared" si="141"/>
        <v>1861.1250000000002</v>
      </c>
      <c r="Q459" s="60">
        <v>0</v>
      </c>
      <c r="R459" s="58">
        <f t="shared" si="144"/>
        <v>5578.13</v>
      </c>
      <c r="S459" s="58">
        <f t="shared" si="145"/>
        <v>1576.38</v>
      </c>
      <c r="T459" s="58">
        <f t="shared" si="146"/>
        <v>4026.75</v>
      </c>
      <c r="U459" s="360">
        <f t="shared" si="147"/>
        <v>24673.62</v>
      </c>
      <c r="V459" s="352">
        <v>112</v>
      </c>
    </row>
    <row r="460" spans="1:22" s="154" customFormat="1" ht="30" customHeight="1" x14ac:dyDescent="0.35">
      <c r="A460" s="54">
        <v>84</v>
      </c>
      <c r="B460" s="120" t="s">
        <v>510</v>
      </c>
      <c r="C460" s="54" t="s">
        <v>34</v>
      </c>
      <c r="D460" s="54" t="s">
        <v>419</v>
      </c>
      <c r="E460" s="379" t="s">
        <v>487</v>
      </c>
      <c r="F460" s="305" t="s">
        <v>36</v>
      </c>
      <c r="G460" s="45">
        <v>45231</v>
      </c>
      <c r="H460" s="45">
        <v>45413</v>
      </c>
      <c r="I460" s="106">
        <v>26250</v>
      </c>
      <c r="J460" s="106">
        <v>0</v>
      </c>
      <c r="K460" s="106">
        <v>25</v>
      </c>
      <c r="L460" s="58">
        <v>753.38</v>
      </c>
      <c r="M460" s="58">
        <f>+I460*7.1%</f>
        <v>1863.7499999999998</v>
      </c>
      <c r="N460" s="58">
        <f t="shared" si="140"/>
        <v>301.875</v>
      </c>
      <c r="O460" s="58">
        <f>+I460*3.04%</f>
        <v>798</v>
      </c>
      <c r="P460" s="58">
        <f t="shared" si="141"/>
        <v>1861.1250000000002</v>
      </c>
      <c r="Q460" s="60">
        <v>0</v>
      </c>
      <c r="R460" s="58">
        <f>SUM(L460,M460,N460,O460,P460)</f>
        <v>5578.13</v>
      </c>
      <c r="S460" s="58">
        <f>SUM(J460,K460,L460,O460,Q460)</f>
        <v>1576.38</v>
      </c>
      <c r="T460" s="58">
        <f>SUM(M460,N460,P460)</f>
        <v>4026.75</v>
      </c>
      <c r="U460" s="360">
        <f>I460-S460</f>
        <v>24673.62</v>
      </c>
      <c r="V460" s="352">
        <v>112</v>
      </c>
    </row>
    <row r="461" spans="1:22" s="154" customFormat="1" ht="30" customHeight="1" x14ac:dyDescent="0.35">
      <c r="A461" s="54">
        <v>85</v>
      </c>
      <c r="B461" s="120" t="s">
        <v>511</v>
      </c>
      <c r="C461" s="54" t="s">
        <v>34</v>
      </c>
      <c r="D461" s="54" t="s">
        <v>419</v>
      </c>
      <c r="E461" s="379" t="s">
        <v>487</v>
      </c>
      <c r="F461" s="305" t="s">
        <v>36</v>
      </c>
      <c r="G461" s="45">
        <v>45231</v>
      </c>
      <c r="H461" s="45">
        <v>45413</v>
      </c>
      <c r="I461" s="106">
        <v>26250</v>
      </c>
      <c r="J461" s="106">
        <v>0</v>
      </c>
      <c r="K461" s="106">
        <v>25</v>
      </c>
      <c r="L461" s="58">
        <v>753.38</v>
      </c>
      <c r="M461" s="58">
        <f>+I461*7.1%</f>
        <v>1863.7499999999998</v>
      </c>
      <c r="N461" s="58">
        <f t="shared" si="140"/>
        <v>301.875</v>
      </c>
      <c r="O461" s="58">
        <f>+I461*3.04%</f>
        <v>798</v>
      </c>
      <c r="P461" s="58">
        <f t="shared" si="141"/>
        <v>1861.1250000000002</v>
      </c>
      <c r="Q461" s="60">
        <v>0</v>
      </c>
      <c r="R461" s="58">
        <f>SUM(L461,M461,N461,O461,P461)</f>
        <v>5578.13</v>
      </c>
      <c r="S461" s="58">
        <f>SUM(J461,K461,L461,O461,Q461)</f>
        <v>1576.38</v>
      </c>
      <c r="T461" s="58">
        <f>SUM(M461,N461,P461)</f>
        <v>4026.75</v>
      </c>
      <c r="U461" s="360">
        <f>I461-S461</f>
        <v>24673.62</v>
      </c>
      <c r="V461" s="352">
        <v>112</v>
      </c>
    </row>
    <row r="462" spans="1:22" s="154" customFormat="1" ht="30" customHeight="1" x14ac:dyDescent="0.35">
      <c r="A462" s="54">
        <v>86</v>
      </c>
      <c r="B462" s="120" t="s">
        <v>512</v>
      </c>
      <c r="C462" s="54" t="s">
        <v>34</v>
      </c>
      <c r="D462" s="54" t="s">
        <v>419</v>
      </c>
      <c r="E462" s="379" t="s">
        <v>487</v>
      </c>
      <c r="F462" s="305" t="s">
        <v>36</v>
      </c>
      <c r="G462" s="45">
        <v>45231</v>
      </c>
      <c r="H462" s="45">
        <v>45413</v>
      </c>
      <c r="I462" s="106">
        <v>26250</v>
      </c>
      <c r="J462" s="106">
        <v>0</v>
      </c>
      <c r="K462" s="106">
        <v>25</v>
      </c>
      <c r="L462" s="58">
        <v>753.38</v>
      </c>
      <c r="M462" s="58">
        <f>+I462*7.1%</f>
        <v>1863.7499999999998</v>
      </c>
      <c r="N462" s="58">
        <f t="shared" si="140"/>
        <v>301.875</v>
      </c>
      <c r="O462" s="58">
        <f>+I462*3.04%</f>
        <v>798</v>
      </c>
      <c r="P462" s="58">
        <f t="shared" si="141"/>
        <v>1861.1250000000002</v>
      </c>
      <c r="Q462" s="60">
        <v>0</v>
      </c>
      <c r="R462" s="58">
        <f>SUM(L462,M462,N462,O462,P462)</f>
        <v>5578.13</v>
      </c>
      <c r="S462" s="58">
        <f>SUM(J462,K462,L462,O462,Q462)</f>
        <v>1576.38</v>
      </c>
      <c r="T462" s="58">
        <f>SUM(M462,N462,P462)</f>
        <v>4026.75</v>
      </c>
      <c r="U462" s="360">
        <f>I462-S462</f>
        <v>24673.62</v>
      </c>
      <c r="V462" s="352">
        <v>112</v>
      </c>
    </row>
    <row r="463" spans="1:22" s="154" customFormat="1" ht="30" customHeight="1" x14ac:dyDescent="0.35">
      <c r="A463" s="54">
        <v>87</v>
      </c>
      <c r="B463" s="120" t="s">
        <v>513</v>
      </c>
      <c r="C463" s="54" t="s">
        <v>34</v>
      </c>
      <c r="D463" s="54" t="s">
        <v>419</v>
      </c>
      <c r="E463" s="379" t="s">
        <v>487</v>
      </c>
      <c r="F463" s="305" t="s">
        <v>36</v>
      </c>
      <c r="G463" s="45">
        <v>45170</v>
      </c>
      <c r="H463" s="45">
        <v>45352</v>
      </c>
      <c r="I463" s="106">
        <v>26250</v>
      </c>
      <c r="J463" s="106">
        <v>0</v>
      </c>
      <c r="K463" s="106">
        <v>25</v>
      </c>
      <c r="L463" s="58">
        <v>753.38</v>
      </c>
      <c r="M463" s="58">
        <f t="shared" ref="M463:M472" si="150">+I463*7.1%</f>
        <v>1863.7499999999998</v>
      </c>
      <c r="N463" s="58">
        <f t="shared" si="140"/>
        <v>301.875</v>
      </c>
      <c r="O463" s="58">
        <f t="shared" ref="O463:O472" si="151">+I463*3.04%</f>
        <v>798</v>
      </c>
      <c r="P463" s="58">
        <f t="shared" si="141"/>
        <v>1861.1250000000002</v>
      </c>
      <c r="Q463" s="60">
        <v>0</v>
      </c>
      <c r="R463" s="58">
        <f t="shared" ref="R463:R472" si="152">SUM(L463,M463,N463,O463,P463)</f>
        <v>5578.13</v>
      </c>
      <c r="S463" s="58">
        <f t="shared" ref="S463:S472" si="153">SUM(J463,K463,L463,O463,Q463)</f>
        <v>1576.38</v>
      </c>
      <c r="T463" s="58">
        <f t="shared" ref="T463:T472" si="154">SUM(M463,N463,P463)</f>
        <v>4026.75</v>
      </c>
      <c r="U463" s="360">
        <f t="shared" si="147"/>
        <v>24673.62</v>
      </c>
      <c r="V463" s="352">
        <v>112</v>
      </c>
    </row>
    <row r="464" spans="1:22" s="154" customFormat="1" ht="30" customHeight="1" x14ac:dyDescent="0.35">
      <c r="A464" s="54">
        <v>88</v>
      </c>
      <c r="B464" s="120" t="s">
        <v>514</v>
      </c>
      <c r="C464" s="54" t="s">
        <v>34</v>
      </c>
      <c r="D464" s="54" t="s">
        <v>419</v>
      </c>
      <c r="E464" s="379" t="s">
        <v>487</v>
      </c>
      <c r="F464" s="305" t="s">
        <v>36</v>
      </c>
      <c r="G464" s="45">
        <v>45170</v>
      </c>
      <c r="H464" s="45">
        <v>45352</v>
      </c>
      <c r="I464" s="106">
        <v>26250</v>
      </c>
      <c r="J464" s="106">
        <v>0</v>
      </c>
      <c r="K464" s="106">
        <v>25</v>
      </c>
      <c r="L464" s="58">
        <v>753.38</v>
      </c>
      <c r="M464" s="58">
        <f t="shared" si="150"/>
        <v>1863.7499999999998</v>
      </c>
      <c r="N464" s="58">
        <f t="shared" si="140"/>
        <v>301.875</v>
      </c>
      <c r="O464" s="58">
        <f t="shared" si="151"/>
        <v>798</v>
      </c>
      <c r="P464" s="58">
        <f t="shared" si="141"/>
        <v>1861.1250000000002</v>
      </c>
      <c r="Q464" s="60">
        <v>0</v>
      </c>
      <c r="R464" s="58">
        <f t="shared" si="152"/>
        <v>5578.13</v>
      </c>
      <c r="S464" s="58">
        <f t="shared" si="153"/>
        <v>1576.38</v>
      </c>
      <c r="T464" s="58">
        <f t="shared" si="154"/>
        <v>4026.75</v>
      </c>
      <c r="U464" s="360">
        <f t="shared" si="147"/>
        <v>24673.62</v>
      </c>
      <c r="V464" s="352">
        <v>112</v>
      </c>
    </row>
    <row r="465" spans="1:22" s="154" customFormat="1" ht="30" customHeight="1" x14ac:dyDescent="0.35">
      <c r="A465" s="54">
        <v>89</v>
      </c>
      <c r="B465" s="120" t="s">
        <v>515</v>
      </c>
      <c r="C465" s="54" t="s">
        <v>38</v>
      </c>
      <c r="D465" s="54" t="s">
        <v>419</v>
      </c>
      <c r="E465" s="379" t="s">
        <v>487</v>
      </c>
      <c r="F465" s="305" t="s">
        <v>36</v>
      </c>
      <c r="G465" s="45">
        <v>45108</v>
      </c>
      <c r="H465" s="45">
        <v>45292</v>
      </c>
      <c r="I465" s="106">
        <v>26250</v>
      </c>
      <c r="J465" s="106">
        <v>0</v>
      </c>
      <c r="K465" s="106">
        <v>25</v>
      </c>
      <c r="L465" s="58">
        <v>753.38</v>
      </c>
      <c r="M465" s="58">
        <f>+I465*7.1%</f>
        <v>1863.7499999999998</v>
      </c>
      <c r="N465" s="58">
        <f t="shared" si="140"/>
        <v>301.875</v>
      </c>
      <c r="O465" s="58">
        <f>+I465*3.04%</f>
        <v>798</v>
      </c>
      <c r="P465" s="58">
        <f t="shared" si="141"/>
        <v>1861.1250000000002</v>
      </c>
      <c r="Q465" s="60">
        <v>0</v>
      </c>
      <c r="R465" s="58">
        <f>SUM(L465,M465,N465,O465,P465)</f>
        <v>5578.13</v>
      </c>
      <c r="S465" s="58">
        <f>SUM(J465,K465,L465,O465,Q465)</f>
        <v>1576.38</v>
      </c>
      <c r="T465" s="58">
        <f>SUM(M465,N465,P465)</f>
        <v>4026.75</v>
      </c>
      <c r="U465" s="360">
        <f>I465-S465</f>
        <v>24673.62</v>
      </c>
      <c r="V465" s="352">
        <v>112</v>
      </c>
    </row>
    <row r="466" spans="1:22" s="154" customFormat="1" ht="30" customHeight="1" x14ac:dyDescent="0.35">
      <c r="A466" s="54">
        <v>90</v>
      </c>
      <c r="B466" s="120" t="s">
        <v>516</v>
      </c>
      <c r="C466" s="54" t="s">
        <v>34</v>
      </c>
      <c r="D466" s="54" t="s">
        <v>419</v>
      </c>
      <c r="E466" s="379" t="s">
        <v>487</v>
      </c>
      <c r="F466" s="305" t="s">
        <v>36</v>
      </c>
      <c r="G466" s="45">
        <v>45108</v>
      </c>
      <c r="H466" s="45">
        <v>45292</v>
      </c>
      <c r="I466" s="106">
        <v>26250</v>
      </c>
      <c r="J466" s="106">
        <v>0</v>
      </c>
      <c r="K466" s="106">
        <v>25</v>
      </c>
      <c r="L466" s="58">
        <v>753.38</v>
      </c>
      <c r="M466" s="58">
        <f>+I466*7.1%</f>
        <v>1863.7499999999998</v>
      </c>
      <c r="N466" s="58">
        <f t="shared" si="140"/>
        <v>301.875</v>
      </c>
      <c r="O466" s="58">
        <f>+I466*3.04%</f>
        <v>798</v>
      </c>
      <c r="P466" s="58">
        <f t="shared" si="141"/>
        <v>1861.1250000000002</v>
      </c>
      <c r="Q466" s="60">
        <v>0</v>
      </c>
      <c r="R466" s="58">
        <f>SUM(L466,M466,N466,O466,P466)</f>
        <v>5578.13</v>
      </c>
      <c r="S466" s="58">
        <f>SUM(J466,K466,L466,O466,Q466)</f>
        <v>1576.38</v>
      </c>
      <c r="T466" s="58">
        <f>SUM(M466,N466,P466)</f>
        <v>4026.75</v>
      </c>
      <c r="U466" s="360">
        <f>I466-S466</f>
        <v>24673.62</v>
      </c>
      <c r="V466" s="352">
        <v>112</v>
      </c>
    </row>
    <row r="467" spans="1:22" s="154" customFormat="1" ht="30" customHeight="1" x14ac:dyDescent="0.35">
      <c r="A467" s="54">
        <v>91</v>
      </c>
      <c r="B467" s="120" t="s">
        <v>517</v>
      </c>
      <c r="C467" s="54" t="s">
        <v>34</v>
      </c>
      <c r="D467" s="54" t="s">
        <v>419</v>
      </c>
      <c r="E467" s="379" t="s">
        <v>487</v>
      </c>
      <c r="F467" s="305" t="s">
        <v>36</v>
      </c>
      <c r="G467" s="45">
        <v>45170</v>
      </c>
      <c r="H467" s="45">
        <v>45352</v>
      </c>
      <c r="I467" s="106">
        <v>26250</v>
      </c>
      <c r="J467" s="106">
        <v>0</v>
      </c>
      <c r="K467" s="106">
        <v>25</v>
      </c>
      <c r="L467" s="58">
        <v>753.38</v>
      </c>
      <c r="M467" s="58">
        <f>+I467*7.1%</f>
        <v>1863.7499999999998</v>
      </c>
      <c r="N467" s="58">
        <f t="shared" si="140"/>
        <v>301.875</v>
      </c>
      <c r="O467" s="58">
        <f>+I467*3.04%</f>
        <v>798</v>
      </c>
      <c r="P467" s="58">
        <f t="shared" si="141"/>
        <v>1861.1250000000002</v>
      </c>
      <c r="Q467" s="60">
        <v>0</v>
      </c>
      <c r="R467" s="58">
        <f>SUM(L467,M467,N467,O467,P467)</f>
        <v>5578.13</v>
      </c>
      <c r="S467" s="58">
        <f>SUM(J467,K467,L467,O467,Q467)</f>
        <v>1576.38</v>
      </c>
      <c r="T467" s="58">
        <f>SUM(M467,N467,P467)</f>
        <v>4026.75</v>
      </c>
      <c r="U467" s="360">
        <f>I467-S467</f>
        <v>24673.62</v>
      </c>
      <c r="V467" s="352">
        <v>112</v>
      </c>
    </row>
    <row r="468" spans="1:22" s="154" customFormat="1" ht="30" customHeight="1" x14ac:dyDescent="0.35">
      <c r="A468" s="54">
        <v>92</v>
      </c>
      <c r="B468" s="120" t="s">
        <v>518</v>
      </c>
      <c r="C468" s="54" t="s">
        <v>34</v>
      </c>
      <c r="D468" s="54" t="s">
        <v>419</v>
      </c>
      <c r="E468" s="379" t="s">
        <v>487</v>
      </c>
      <c r="F468" s="305" t="s">
        <v>36</v>
      </c>
      <c r="G468" s="45">
        <v>45170</v>
      </c>
      <c r="H468" s="45">
        <v>45352</v>
      </c>
      <c r="I468" s="106">
        <v>26250</v>
      </c>
      <c r="J468" s="106">
        <v>0</v>
      </c>
      <c r="K468" s="106">
        <v>25</v>
      </c>
      <c r="L468" s="58">
        <v>753.38</v>
      </c>
      <c r="M468" s="58">
        <f t="shared" si="150"/>
        <v>1863.7499999999998</v>
      </c>
      <c r="N468" s="58">
        <f t="shared" si="140"/>
        <v>301.875</v>
      </c>
      <c r="O468" s="58">
        <f t="shared" si="151"/>
        <v>798</v>
      </c>
      <c r="P468" s="58">
        <f t="shared" si="141"/>
        <v>1861.1250000000002</v>
      </c>
      <c r="Q468" s="60">
        <v>0</v>
      </c>
      <c r="R468" s="58">
        <f t="shared" si="152"/>
        <v>5578.13</v>
      </c>
      <c r="S468" s="58">
        <f t="shared" si="153"/>
        <v>1576.38</v>
      </c>
      <c r="T468" s="58">
        <f t="shared" si="154"/>
        <v>4026.75</v>
      </c>
      <c r="U468" s="360">
        <f t="shared" si="147"/>
        <v>24673.62</v>
      </c>
      <c r="V468" s="352">
        <v>112</v>
      </c>
    </row>
    <row r="469" spans="1:22" s="154" customFormat="1" ht="30" customHeight="1" x14ac:dyDescent="0.35">
      <c r="A469" s="54">
        <v>93</v>
      </c>
      <c r="B469" s="120" t="s">
        <v>519</v>
      </c>
      <c r="C469" s="54" t="s">
        <v>38</v>
      </c>
      <c r="D469" s="54" t="s">
        <v>419</v>
      </c>
      <c r="E469" s="379" t="s">
        <v>487</v>
      </c>
      <c r="F469" s="305" t="s">
        <v>36</v>
      </c>
      <c r="G469" s="45">
        <v>45170</v>
      </c>
      <c r="H469" s="45">
        <v>45352</v>
      </c>
      <c r="I469" s="106">
        <v>26250</v>
      </c>
      <c r="J469" s="106">
        <v>0</v>
      </c>
      <c r="K469" s="106">
        <v>25</v>
      </c>
      <c r="L469" s="58">
        <v>753.38</v>
      </c>
      <c r="M469" s="58">
        <f t="shared" si="150"/>
        <v>1863.7499999999998</v>
      </c>
      <c r="N469" s="58">
        <f t="shared" si="140"/>
        <v>301.875</v>
      </c>
      <c r="O469" s="58">
        <f t="shared" si="151"/>
        <v>798</v>
      </c>
      <c r="P469" s="58">
        <f t="shared" si="141"/>
        <v>1861.1250000000002</v>
      </c>
      <c r="Q469" s="60">
        <v>0</v>
      </c>
      <c r="R469" s="58">
        <f t="shared" si="152"/>
        <v>5578.13</v>
      </c>
      <c r="S469" s="58">
        <f t="shared" si="153"/>
        <v>1576.38</v>
      </c>
      <c r="T469" s="58">
        <f t="shared" si="154"/>
        <v>4026.75</v>
      </c>
      <c r="U469" s="360">
        <f t="shared" si="147"/>
        <v>24673.62</v>
      </c>
      <c r="V469" s="352">
        <v>112</v>
      </c>
    </row>
    <row r="470" spans="1:22" s="154" customFormat="1" ht="30" customHeight="1" x14ac:dyDescent="0.35">
      <c r="A470" s="54">
        <v>94</v>
      </c>
      <c r="B470" s="120" t="s">
        <v>520</v>
      </c>
      <c r="C470" s="54" t="s">
        <v>38</v>
      </c>
      <c r="D470" s="54" t="s">
        <v>419</v>
      </c>
      <c r="E470" s="379" t="s">
        <v>487</v>
      </c>
      <c r="F470" s="305" t="s">
        <v>36</v>
      </c>
      <c r="G470" s="45">
        <v>45231</v>
      </c>
      <c r="H470" s="45">
        <v>45383</v>
      </c>
      <c r="I470" s="106">
        <v>26250</v>
      </c>
      <c r="J470" s="106">
        <v>0</v>
      </c>
      <c r="K470" s="106">
        <v>25</v>
      </c>
      <c r="L470" s="58">
        <v>753.38</v>
      </c>
      <c r="M470" s="58">
        <f>+I470*7.1%</f>
        <v>1863.7499999999998</v>
      </c>
      <c r="N470" s="58">
        <f>+I470*1.15%</f>
        <v>301.875</v>
      </c>
      <c r="O470" s="58">
        <f>+I470*3.04%</f>
        <v>798</v>
      </c>
      <c r="P470" s="58">
        <f>+I470*7.09%</f>
        <v>1861.1250000000002</v>
      </c>
      <c r="Q470" s="60">
        <v>0</v>
      </c>
      <c r="R470" s="58">
        <f>SUM(L470,M470,N470,O470,P470)</f>
        <v>5578.13</v>
      </c>
      <c r="S470" s="58">
        <f>SUM(J470,K470,L470,O470,Q470)</f>
        <v>1576.38</v>
      </c>
      <c r="T470" s="58">
        <f>SUM(M470,N470,P470)</f>
        <v>4026.75</v>
      </c>
      <c r="U470" s="360">
        <f>I470-S470</f>
        <v>24673.62</v>
      </c>
      <c r="V470" s="352">
        <v>112</v>
      </c>
    </row>
    <row r="471" spans="1:22" s="154" customFormat="1" ht="30" customHeight="1" x14ac:dyDescent="0.35">
      <c r="A471" s="54">
        <v>95</v>
      </c>
      <c r="B471" s="120" t="s">
        <v>521</v>
      </c>
      <c r="C471" s="348" t="s">
        <v>34</v>
      </c>
      <c r="D471" s="217" t="s">
        <v>419</v>
      </c>
      <c r="E471" s="379" t="s">
        <v>487</v>
      </c>
      <c r="F471" s="377" t="s">
        <v>36</v>
      </c>
      <c r="G471" s="45">
        <v>45170</v>
      </c>
      <c r="H471" s="45">
        <v>45352</v>
      </c>
      <c r="I471" s="105">
        <v>26250</v>
      </c>
      <c r="J471" s="105">
        <v>0</v>
      </c>
      <c r="K471" s="105">
        <v>25</v>
      </c>
      <c r="L471" s="58">
        <v>753.38</v>
      </c>
      <c r="M471" s="58">
        <f t="shared" si="150"/>
        <v>1863.7499999999998</v>
      </c>
      <c r="N471" s="58">
        <f t="shared" si="140"/>
        <v>301.875</v>
      </c>
      <c r="O471" s="58">
        <f t="shared" si="151"/>
        <v>798</v>
      </c>
      <c r="P471" s="58">
        <f t="shared" si="141"/>
        <v>1861.1250000000002</v>
      </c>
      <c r="Q471" s="60">
        <v>0</v>
      </c>
      <c r="R471" s="58">
        <f t="shared" si="152"/>
        <v>5578.13</v>
      </c>
      <c r="S471" s="58">
        <f t="shared" si="153"/>
        <v>1576.38</v>
      </c>
      <c r="T471" s="58">
        <f t="shared" si="154"/>
        <v>4026.75</v>
      </c>
      <c r="U471" s="360">
        <f t="shared" si="147"/>
        <v>24673.62</v>
      </c>
      <c r="V471" s="352">
        <v>112</v>
      </c>
    </row>
    <row r="472" spans="1:22" s="154" customFormat="1" ht="30" customHeight="1" thickBot="1" x14ac:dyDescent="0.4">
      <c r="A472" s="146">
        <v>96</v>
      </c>
      <c r="B472" s="120" t="s">
        <v>522</v>
      </c>
      <c r="C472" s="348" t="s">
        <v>38</v>
      </c>
      <c r="D472" s="217" t="s">
        <v>419</v>
      </c>
      <c r="E472" s="379" t="s">
        <v>487</v>
      </c>
      <c r="F472" s="377" t="s">
        <v>36</v>
      </c>
      <c r="G472" s="141">
        <v>45170</v>
      </c>
      <c r="H472" s="141">
        <v>45352</v>
      </c>
      <c r="I472" s="105">
        <v>26250</v>
      </c>
      <c r="J472" s="105">
        <v>0</v>
      </c>
      <c r="K472" s="105">
        <v>25</v>
      </c>
      <c r="L472" s="58">
        <v>753.38</v>
      </c>
      <c r="M472" s="58">
        <f t="shared" si="150"/>
        <v>1863.7499999999998</v>
      </c>
      <c r="N472" s="58">
        <f t="shared" si="140"/>
        <v>301.875</v>
      </c>
      <c r="O472" s="58">
        <f t="shared" si="151"/>
        <v>798</v>
      </c>
      <c r="P472" s="58">
        <f t="shared" si="141"/>
        <v>1861.1250000000002</v>
      </c>
      <c r="Q472" s="60">
        <v>0</v>
      </c>
      <c r="R472" s="58">
        <f t="shared" si="152"/>
        <v>5578.13</v>
      </c>
      <c r="S472" s="58">
        <f t="shared" si="153"/>
        <v>1576.38</v>
      </c>
      <c r="T472" s="58">
        <f t="shared" si="154"/>
        <v>4026.75</v>
      </c>
      <c r="U472" s="360">
        <f t="shared" si="147"/>
        <v>24673.62</v>
      </c>
      <c r="V472" s="352">
        <v>112</v>
      </c>
    </row>
    <row r="473" spans="1:22" s="392" customFormat="1" ht="15" customHeight="1" thickBot="1" x14ac:dyDescent="0.4">
      <c r="A473" s="390"/>
      <c r="B473" s="166"/>
      <c r="C473" s="166"/>
      <c r="D473" s="166"/>
      <c r="E473" s="166"/>
      <c r="F473" s="166"/>
      <c r="G473" s="166"/>
      <c r="H473" s="167"/>
      <c r="I473" s="391">
        <f>SUM(I377:I472)</f>
        <v>3177000</v>
      </c>
      <c r="J473" s="391">
        <f t="shared" ref="J473:U473" si="155">SUM(J377:J472)</f>
        <v>25981.340000000004</v>
      </c>
      <c r="K473" s="391">
        <f t="shared" si="155"/>
        <v>2400</v>
      </c>
      <c r="L473" s="391">
        <f t="shared" si="155"/>
        <v>91180.080000000104</v>
      </c>
      <c r="M473" s="391">
        <f t="shared" si="155"/>
        <v>225567</v>
      </c>
      <c r="N473" s="391">
        <f t="shared" si="155"/>
        <v>35956.080000000002</v>
      </c>
      <c r="O473" s="391">
        <f t="shared" si="155"/>
        <v>96580.800000000047</v>
      </c>
      <c r="P473" s="391">
        <f t="shared" si="155"/>
        <v>225249.29999999984</v>
      </c>
      <c r="Q473" s="391">
        <f t="shared" si="155"/>
        <v>15873.800000000001</v>
      </c>
      <c r="R473" s="391">
        <f t="shared" si="155"/>
        <v>674733.26000000013</v>
      </c>
      <c r="S473" s="391">
        <f t="shared" si="155"/>
        <v>232016.0200000004</v>
      </c>
      <c r="T473" s="391">
        <f t="shared" si="155"/>
        <v>486772.38000000012</v>
      </c>
      <c r="U473" s="391">
        <f t="shared" si="155"/>
        <v>2944983.9800000023</v>
      </c>
      <c r="V473" s="78"/>
    </row>
    <row r="474" spans="1:22" s="10" customFormat="1" ht="8.1" customHeight="1" thickBot="1" x14ac:dyDescent="0.4">
      <c r="A474" s="131"/>
      <c r="B474" s="393"/>
      <c r="C474" s="262"/>
      <c r="D474" s="262"/>
      <c r="E474" s="262"/>
      <c r="F474" s="262"/>
      <c r="G474" s="262"/>
      <c r="H474" s="262"/>
      <c r="I474" s="394"/>
      <c r="J474" s="395"/>
      <c r="K474" s="396"/>
      <c r="L474" s="394"/>
      <c r="M474" s="395"/>
      <c r="N474" s="394"/>
      <c r="O474" s="394"/>
      <c r="P474" s="394"/>
      <c r="Q474" s="264"/>
      <c r="R474" s="394"/>
      <c r="S474" s="394"/>
      <c r="T474" s="394"/>
      <c r="U474" s="394"/>
      <c r="V474" s="31"/>
    </row>
    <row r="475" spans="1:22" ht="15" customHeight="1" thickBot="1" x14ac:dyDescent="0.4">
      <c r="A475" s="397">
        <v>318</v>
      </c>
      <c r="B475" s="398" t="s">
        <v>523</v>
      </c>
      <c r="C475" s="398"/>
      <c r="D475" s="398"/>
      <c r="E475" s="398"/>
      <c r="F475" s="398"/>
      <c r="G475" s="398"/>
      <c r="H475" s="398"/>
      <c r="I475" s="399">
        <v>13561350</v>
      </c>
      <c r="J475" s="399">
        <v>542100.88</v>
      </c>
      <c r="K475" s="399">
        <v>7950</v>
      </c>
      <c r="L475" s="399">
        <v>389210.94</v>
      </c>
      <c r="M475" s="399">
        <v>962855.87</v>
      </c>
      <c r="N475" s="399">
        <v>147743</v>
      </c>
      <c r="O475" s="399">
        <v>412265.04</v>
      </c>
      <c r="P475" s="399">
        <v>961499.92</v>
      </c>
      <c r="Q475" s="399">
        <v>55558.3</v>
      </c>
      <c r="R475" s="399" t="e">
        <f>+#REF!</f>
        <v>#REF!</v>
      </c>
      <c r="S475" s="399" t="e">
        <f>+#REF!</f>
        <v>#REF!</v>
      </c>
      <c r="T475" s="399" t="e">
        <f>+#REF!</f>
        <v>#REF!</v>
      </c>
      <c r="U475" s="399" t="e">
        <f>+#REF!</f>
        <v>#REF!</v>
      </c>
    </row>
    <row r="476" spans="1:22" s="401" customFormat="1" ht="6" customHeight="1" x14ac:dyDescent="0.25">
      <c r="A476" s="400"/>
      <c r="B476" s="393"/>
      <c r="C476" s="393"/>
      <c r="D476" s="393"/>
      <c r="E476" s="393"/>
      <c r="F476" s="393"/>
      <c r="G476" s="393"/>
      <c r="H476" s="393"/>
      <c r="I476" s="394"/>
      <c r="J476" s="394"/>
      <c r="K476" s="394"/>
      <c r="L476" s="394"/>
      <c r="M476" s="394"/>
      <c r="N476" s="394"/>
      <c r="O476" s="394"/>
      <c r="P476" s="394"/>
      <c r="Q476" s="394"/>
      <c r="R476" s="394"/>
      <c r="S476" s="394"/>
      <c r="T476" s="394"/>
      <c r="U476" s="394"/>
      <c r="V476" s="262"/>
    </row>
    <row r="477" spans="1:22" ht="6" customHeight="1" x14ac:dyDescent="0.35">
      <c r="C477" s="402"/>
      <c r="D477" s="31"/>
      <c r="E477" s="31"/>
      <c r="F477" s="131"/>
      <c r="G477" s="403"/>
      <c r="H477" s="403"/>
      <c r="I477" s="5"/>
      <c r="J477" s="402"/>
      <c r="K477" s="12"/>
      <c r="L477" s="12"/>
      <c r="Q477" s="404"/>
      <c r="R477" s="405"/>
    </row>
    <row r="478" spans="1:22" ht="18" customHeight="1" x14ac:dyDescent="0.35">
      <c r="A478" s="406" t="s">
        <v>524</v>
      </c>
      <c r="B478" s="406"/>
      <c r="C478" s="402"/>
      <c r="D478" s="31"/>
      <c r="E478" s="31"/>
      <c r="F478" s="407"/>
      <c r="G478" s="407"/>
      <c r="H478" s="408"/>
      <c r="I478" s="243"/>
      <c r="J478" s="409"/>
      <c r="K478" s="12"/>
      <c r="L478" s="12"/>
      <c r="Q478" s="410" t="s">
        <v>525</v>
      </c>
      <c r="R478" s="410"/>
      <c r="S478" s="410"/>
      <c r="T478" s="410"/>
    </row>
    <row r="479" spans="1:22" s="420" customFormat="1" ht="15.75" x14ac:dyDescent="0.35">
      <c r="A479" s="9"/>
      <c r="B479" s="411"/>
      <c r="C479" s="412"/>
      <c r="D479" s="413"/>
      <c r="E479" s="413"/>
      <c r="F479" s="414"/>
      <c r="G479" s="414"/>
      <c r="H479" s="415"/>
      <c r="I479" s="416"/>
      <c r="J479" s="412"/>
      <c r="K479" s="417"/>
      <c r="L479" s="417"/>
      <c r="M479" s="418"/>
      <c r="N479" s="419"/>
      <c r="O479" s="418"/>
      <c r="P479" s="12"/>
      <c r="Q479" s="404"/>
      <c r="R479" s="405"/>
    </row>
    <row r="480" spans="1:22" ht="15" customHeight="1" thickBot="1" x14ac:dyDescent="0.4">
      <c r="A480" s="421"/>
      <c r="B480" s="422"/>
      <c r="F480" s="9"/>
      <c r="G480" s="9"/>
      <c r="H480" s="11"/>
      <c r="I480" s="10"/>
      <c r="J480" s="10"/>
      <c r="K480" s="10"/>
      <c r="M480" s="137"/>
      <c r="N480" s="423"/>
      <c r="O480" s="137"/>
      <c r="P480" s="135"/>
    </row>
    <row r="481" spans="1:20" ht="15" customHeight="1" x14ac:dyDescent="0.35">
      <c r="A481" s="424" t="s">
        <v>526</v>
      </c>
      <c r="B481" s="424"/>
      <c r="E481" s="6"/>
      <c r="H481" s="6"/>
      <c r="I481" s="8"/>
      <c r="K481" s="7"/>
      <c r="L481" s="8"/>
      <c r="Q481" s="425" t="s">
        <v>527</v>
      </c>
      <c r="R481" s="425"/>
      <c r="S481" s="425"/>
      <c r="T481" s="425"/>
    </row>
    <row r="482" spans="1:20" ht="15.75" x14ac:dyDescent="0.35">
      <c r="A482" s="426" t="s">
        <v>528</v>
      </c>
      <c r="B482" s="426"/>
      <c r="C482" s="2"/>
      <c r="D482" s="8"/>
      <c r="E482" s="2"/>
      <c r="F482" s="2"/>
      <c r="Q482" s="427" t="s">
        <v>529</v>
      </c>
      <c r="R482" s="427"/>
      <c r="S482" s="427"/>
      <c r="T482" s="427"/>
    </row>
    <row r="483" spans="1:20" ht="15.75" x14ac:dyDescent="0.35">
      <c r="C483" s="2"/>
      <c r="D483" s="8"/>
      <c r="E483" s="2"/>
      <c r="F483" s="2"/>
      <c r="Q483" s="428"/>
    </row>
    <row r="484" spans="1:20" ht="15.75" x14ac:dyDescent="0.35">
      <c r="C484" s="2"/>
      <c r="D484" s="8"/>
      <c r="E484" s="2"/>
      <c r="F484" s="2"/>
      <c r="Q484" s="428"/>
    </row>
    <row r="485" spans="1:20" ht="15.75" x14ac:dyDescent="0.35">
      <c r="C485" s="2"/>
      <c r="D485" s="8"/>
      <c r="E485" s="420"/>
      <c r="F485" s="420"/>
      <c r="G485" s="429"/>
      <c r="H485" s="429"/>
      <c r="I485" s="420"/>
      <c r="J485" s="420"/>
      <c r="K485" s="420"/>
      <c r="L485" s="420"/>
      <c r="M485" s="420"/>
      <c r="N485" s="430"/>
      <c r="Q485" s="428"/>
    </row>
    <row r="486" spans="1:20" ht="15.75" x14ac:dyDescent="0.35">
      <c r="C486" s="2"/>
      <c r="D486" s="8"/>
      <c r="E486" s="420"/>
      <c r="F486" s="420"/>
      <c r="G486" s="429"/>
      <c r="H486" s="429"/>
      <c r="I486" s="420"/>
      <c r="J486" s="420"/>
      <c r="K486" s="420"/>
      <c r="L486" s="420"/>
      <c r="M486" s="420"/>
      <c r="N486" s="430"/>
      <c r="Q486" s="428"/>
    </row>
    <row r="487" spans="1:20" ht="15.75" x14ac:dyDescent="0.35">
      <c r="C487" s="2"/>
      <c r="D487" s="8"/>
      <c r="E487" s="420"/>
      <c r="F487" s="420"/>
      <c r="G487" s="429"/>
      <c r="H487" s="429"/>
      <c r="I487" s="420"/>
      <c r="J487" s="420"/>
      <c r="K487" s="420"/>
      <c r="L487" s="420"/>
      <c r="M487" s="420"/>
      <c r="N487" s="430"/>
      <c r="Q487" s="428"/>
    </row>
    <row r="488" spans="1:20" ht="15.75" x14ac:dyDescent="0.35">
      <c r="C488" s="2"/>
      <c r="H488" s="429"/>
      <c r="I488" s="420"/>
      <c r="J488" s="420"/>
      <c r="K488" s="420"/>
      <c r="L488" s="420"/>
      <c r="M488" s="420"/>
      <c r="N488" s="430"/>
      <c r="Q488" s="428"/>
    </row>
    <row r="489" spans="1:20" ht="15.75" x14ac:dyDescent="0.35">
      <c r="C489" s="2"/>
      <c r="H489" s="429"/>
      <c r="I489" s="420"/>
      <c r="J489" s="420"/>
      <c r="K489" s="420"/>
      <c r="L489" s="420"/>
      <c r="M489" s="420"/>
      <c r="N489" s="430"/>
      <c r="Q489" s="428"/>
    </row>
    <row r="490" spans="1:20" ht="15.75" x14ac:dyDescent="0.35">
      <c r="C490" s="2"/>
      <c r="H490" s="429"/>
      <c r="I490" s="420"/>
      <c r="J490" s="420"/>
      <c r="K490" s="420"/>
      <c r="L490" s="420"/>
      <c r="M490" s="420"/>
      <c r="N490" s="430"/>
      <c r="Q490" s="428"/>
    </row>
    <row r="491" spans="1:20" ht="15.75" x14ac:dyDescent="0.35">
      <c r="C491" s="2"/>
      <c r="H491" s="429"/>
      <c r="I491" s="420"/>
      <c r="J491" s="420"/>
      <c r="K491" s="420"/>
      <c r="L491" s="420"/>
      <c r="M491" s="420"/>
      <c r="N491" s="430"/>
      <c r="Q491" s="428"/>
    </row>
    <row r="492" spans="1:20" ht="15.75" x14ac:dyDescent="0.35">
      <c r="C492" s="2"/>
      <c r="H492" s="429"/>
      <c r="I492" s="420"/>
      <c r="J492" s="420"/>
      <c r="K492" s="420"/>
      <c r="L492" s="420"/>
      <c r="M492" s="420"/>
      <c r="N492" s="430"/>
      <c r="Q492" s="428"/>
    </row>
    <row r="493" spans="1:20" ht="15.75" x14ac:dyDescent="0.35">
      <c r="C493" s="2"/>
      <c r="H493" s="429"/>
      <c r="I493" s="420"/>
      <c r="J493" s="420"/>
      <c r="K493" s="420"/>
      <c r="L493" s="420"/>
      <c r="M493" s="420"/>
      <c r="N493" s="430"/>
      <c r="Q493" s="428"/>
    </row>
    <row r="494" spans="1:20" ht="15.75" x14ac:dyDescent="0.35">
      <c r="C494" s="2"/>
      <c r="H494" s="429"/>
      <c r="I494" s="420"/>
      <c r="J494" s="420"/>
      <c r="K494" s="420"/>
      <c r="L494" s="420"/>
      <c r="M494" s="420"/>
      <c r="N494" s="430"/>
      <c r="Q494" s="428"/>
    </row>
    <row r="495" spans="1:20" ht="15.75" x14ac:dyDescent="0.35">
      <c r="C495" s="2"/>
      <c r="H495" s="429"/>
      <c r="I495" s="420"/>
      <c r="J495" s="420"/>
      <c r="K495" s="420"/>
      <c r="L495" s="420"/>
      <c r="M495" s="420"/>
      <c r="N495" s="430"/>
      <c r="Q495" s="428"/>
    </row>
    <row r="496" spans="1:20" ht="15.75" x14ac:dyDescent="0.35">
      <c r="C496" s="2"/>
      <c r="H496" s="429"/>
      <c r="I496" s="420"/>
      <c r="J496" s="420"/>
      <c r="K496" s="420"/>
      <c r="L496" s="420"/>
      <c r="M496" s="420"/>
      <c r="N496" s="430"/>
      <c r="Q496" s="428"/>
    </row>
    <row r="497" spans="3:17" ht="15.75" x14ac:dyDescent="0.35">
      <c r="C497" s="2"/>
      <c r="H497" s="429"/>
      <c r="I497" s="420"/>
      <c r="J497" s="420"/>
      <c r="K497" s="420"/>
      <c r="L497" s="420"/>
      <c r="M497" s="420"/>
      <c r="N497" s="430"/>
      <c r="Q497" s="428"/>
    </row>
    <row r="498" spans="3:17" ht="15.75" x14ac:dyDescent="0.35">
      <c r="C498" s="2"/>
      <c r="H498" s="429"/>
      <c r="I498" s="420"/>
      <c r="J498" s="420"/>
      <c r="K498" s="420"/>
      <c r="L498" s="420"/>
      <c r="M498" s="420"/>
      <c r="N498" s="430"/>
      <c r="Q498" s="428"/>
    </row>
    <row r="499" spans="3:17" ht="15.75" x14ac:dyDescent="0.35">
      <c r="C499" s="2"/>
      <c r="H499" s="429"/>
      <c r="I499" s="420"/>
      <c r="J499" s="420"/>
      <c r="K499" s="420"/>
      <c r="L499" s="420"/>
      <c r="M499" s="420"/>
      <c r="N499" s="430"/>
      <c r="Q499" s="428"/>
    </row>
    <row r="500" spans="3:17" ht="15.75" x14ac:dyDescent="0.35">
      <c r="C500" s="2"/>
      <c r="H500" s="429"/>
      <c r="I500" s="420"/>
      <c r="J500" s="420"/>
      <c r="K500" s="420"/>
      <c r="L500" s="420"/>
      <c r="M500" s="420"/>
      <c r="N500" s="430"/>
      <c r="Q500" s="428"/>
    </row>
    <row r="501" spans="3:17" ht="15.75" x14ac:dyDescent="0.35">
      <c r="C501" s="2"/>
      <c r="H501" s="429"/>
      <c r="I501" s="420"/>
      <c r="J501" s="420"/>
      <c r="K501" s="420"/>
      <c r="L501" s="420"/>
      <c r="M501" s="420"/>
      <c r="N501" s="430"/>
      <c r="Q501" s="428"/>
    </row>
    <row r="502" spans="3:17" ht="15.75" x14ac:dyDescent="0.35">
      <c r="C502" s="2"/>
      <c r="H502" s="429"/>
      <c r="I502" s="420"/>
      <c r="J502" s="420"/>
      <c r="K502" s="420"/>
      <c r="L502" s="420"/>
      <c r="M502" s="420"/>
      <c r="N502" s="430"/>
      <c r="Q502" s="428"/>
    </row>
    <row r="503" spans="3:17" ht="15.75" x14ac:dyDescent="0.35">
      <c r="C503" s="2"/>
      <c r="H503" s="429"/>
      <c r="I503" s="420"/>
      <c r="J503" s="420"/>
      <c r="K503" s="420"/>
      <c r="L503" s="420"/>
      <c r="M503" s="420"/>
      <c r="N503" s="430"/>
      <c r="Q503" s="428"/>
    </row>
    <row r="504" spans="3:17" ht="15.75" x14ac:dyDescent="0.35">
      <c r="C504" s="2"/>
      <c r="H504" s="429"/>
      <c r="I504" s="420"/>
      <c r="J504" s="420"/>
      <c r="K504" s="420"/>
      <c r="L504" s="420"/>
      <c r="M504" s="420"/>
      <c r="N504" s="430"/>
      <c r="Q504" s="428"/>
    </row>
    <row r="505" spans="3:17" ht="15.75" x14ac:dyDescent="0.35">
      <c r="C505" s="2"/>
      <c r="H505" s="429"/>
      <c r="I505" s="420"/>
      <c r="J505" s="420"/>
      <c r="K505" s="420"/>
      <c r="L505" s="420"/>
      <c r="M505" s="420"/>
      <c r="N505" s="430"/>
      <c r="Q505" s="428"/>
    </row>
    <row r="506" spans="3:17" ht="15.75" x14ac:dyDescent="0.35">
      <c r="C506" s="2"/>
      <c r="H506" s="429"/>
      <c r="I506" s="420"/>
      <c r="J506" s="420"/>
      <c r="K506" s="420"/>
      <c r="L506" s="420"/>
      <c r="M506" s="420"/>
      <c r="N506" s="430"/>
      <c r="Q506" s="428"/>
    </row>
    <row r="507" spans="3:17" ht="15.75" x14ac:dyDescent="0.35">
      <c r="C507" s="2"/>
      <c r="H507" s="429"/>
      <c r="I507" s="420"/>
      <c r="J507" s="420"/>
      <c r="K507" s="420"/>
      <c r="L507" s="420"/>
      <c r="M507" s="420"/>
      <c r="N507" s="430"/>
      <c r="Q507" s="428"/>
    </row>
    <row r="508" spans="3:17" ht="15.75" x14ac:dyDescent="0.35">
      <c r="C508" s="2"/>
      <c r="H508" s="429"/>
      <c r="I508" s="420"/>
      <c r="J508" s="420"/>
      <c r="K508" s="420"/>
      <c r="L508" s="420"/>
      <c r="M508" s="420"/>
      <c r="N508" s="430"/>
      <c r="Q508" s="428"/>
    </row>
    <row r="509" spans="3:17" ht="15.75" x14ac:dyDescent="0.35">
      <c r="C509" s="2"/>
      <c r="H509" s="429"/>
      <c r="I509" s="420"/>
      <c r="J509" s="420"/>
      <c r="K509" s="420"/>
      <c r="L509" s="420"/>
      <c r="M509" s="420"/>
      <c r="N509" s="430"/>
      <c r="Q509" s="428"/>
    </row>
    <row r="510" spans="3:17" ht="15.75" x14ac:dyDescent="0.35">
      <c r="C510" s="2"/>
      <c r="H510" s="429"/>
      <c r="I510" s="420"/>
      <c r="J510" s="420"/>
      <c r="K510" s="420"/>
      <c r="L510" s="420"/>
      <c r="M510" s="420"/>
      <c r="N510" s="430"/>
      <c r="Q510" s="428"/>
    </row>
    <row r="511" spans="3:17" ht="15.75" x14ac:dyDescent="0.35">
      <c r="C511" s="2"/>
      <c r="H511" s="429"/>
      <c r="I511" s="420"/>
      <c r="J511" s="420"/>
      <c r="K511" s="420"/>
      <c r="L511" s="420"/>
      <c r="M511" s="420"/>
      <c r="N511" s="430"/>
      <c r="Q511" s="428"/>
    </row>
    <row r="512" spans="3:17" ht="15.75" x14ac:dyDescent="0.35">
      <c r="C512" s="2"/>
      <c r="H512" s="429"/>
      <c r="I512" s="420"/>
      <c r="J512" s="420"/>
      <c r="K512" s="420"/>
      <c r="L512" s="420"/>
      <c r="M512" s="420"/>
      <c r="N512" s="430"/>
      <c r="Q512" s="428"/>
    </row>
    <row r="513" spans="3:17" ht="15.75" x14ac:dyDescent="0.35">
      <c r="C513" s="2"/>
      <c r="H513" s="429"/>
      <c r="I513" s="420"/>
      <c r="J513" s="420"/>
      <c r="K513" s="420"/>
      <c r="L513" s="420"/>
      <c r="M513" s="420"/>
      <c r="N513" s="430"/>
      <c r="Q513" s="428"/>
    </row>
    <row r="514" spans="3:17" ht="15.75" x14ac:dyDescent="0.35">
      <c r="C514" s="2"/>
      <c r="D514" s="8"/>
      <c r="E514" s="420"/>
      <c r="F514" s="420"/>
      <c r="G514" s="429"/>
      <c r="H514" s="429"/>
      <c r="I514" s="420"/>
      <c r="J514" s="420"/>
      <c r="K514" s="420"/>
      <c r="L514" s="420"/>
      <c r="M514" s="420"/>
      <c r="N514" s="430"/>
      <c r="Q514" s="428"/>
    </row>
    <row r="515" spans="3:17" ht="15.75" x14ac:dyDescent="0.35">
      <c r="C515" s="2"/>
      <c r="D515" s="8"/>
      <c r="E515" s="420"/>
      <c r="F515" s="420"/>
      <c r="G515" s="429"/>
      <c r="H515" s="429"/>
      <c r="I515" s="420"/>
      <c r="J515" s="420"/>
      <c r="K515" s="420"/>
      <c r="L515" s="420"/>
      <c r="M515" s="420"/>
      <c r="N515" s="430"/>
      <c r="Q515" s="428"/>
    </row>
    <row r="516" spans="3:17" ht="15.75" x14ac:dyDescent="0.35">
      <c r="C516" s="2"/>
      <c r="D516" s="8"/>
      <c r="E516" s="420"/>
      <c r="F516" s="420"/>
      <c r="G516" s="429"/>
      <c r="H516" s="429"/>
      <c r="I516" s="420"/>
      <c r="J516" s="420"/>
      <c r="K516" s="420"/>
      <c r="L516" s="420"/>
      <c r="M516" s="420"/>
      <c r="N516" s="430"/>
      <c r="Q516" s="428"/>
    </row>
    <row r="517" spans="3:17" ht="15.75" x14ac:dyDescent="0.35">
      <c r="C517" s="2"/>
      <c r="D517" s="8"/>
      <c r="E517" s="420"/>
      <c r="F517" s="420"/>
      <c r="G517" s="429"/>
      <c r="H517" s="429"/>
      <c r="I517" s="420"/>
      <c r="J517" s="420"/>
      <c r="K517" s="420"/>
      <c r="L517" s="420"/>
      <c r="M517" s="420"/>
      <c r="N517" s="430"/>
      <c r="Q517" s="428"/>
    </row>
    <row r="518" spans="3:17" ht="15.75" x14ac:dyDescent="0.35">
      <c r="C518" s="2"/>
      <c r="D518" s="8"/>
      <c r="E518" s="420"/>
      <c r="F518" s="420"/>
      <c r="G518" s="429"/>
      <c r="H518" s="429"/>
      <c r="I518" s="420"/>
      <c r="J518" s="420"/>
      <c r="K518" s="420"/>
      <c r="L518" s="420"/>
      <c r="M518" s="420"/>
      <c r="N518" s="430"/>
      <c r="Q518" s="428"/>
    </row>
    <row r="519" spans="3:17" ht="15.75" x14ac:dyDescent="0.35">
      <c r="C519" s="2"/>
      <c r="D519" s="8"/>
      <c r="E519" s="420"/>
      <c r="F519" s="420"/>
      <c r="G519" s="429"/>
      <c r="H519" s="429"/>
      <c r="I519" s="420"/>
      <c r="J519" s="420"/>
      <c r="K519" s="420"/>
      <c r="L519" s="420"/>
      <c r="M519" s="420"/>
      <c r="N519" s="430"/>
      <c r="Q519" s="428"/>
    </row>
    <row r="520" spans="3:17" ht="15.75" x14ac:dyDescent="0.35">
      <c r="C520" s="2"/>
      <c r="D520" s="8"/>
      <c r="E520" s="420"/>
      <c r="F520" s="420"/>
      <c r="G520" s="429"/>
      <c r="H520" s="429"/>
      <c r="I520" s="420"/>
      <c r="J520" s="420"/>
      <c r="K520" s="420"/>
      <c r="L520" s="420"/>
      <c r="M520" s="420"/>
      <c r="N520" s="430"/>
      <c r="Q520" s="428"/>
    </row>
    <row r="521" spans="3:17" ht="15.75" x14ac:dyDescent="0.35">
      <c r="C521" s="2"/>
      <c r="D521" s="8"/>
      <c r="E521" s="420"/>
      <c r="F521" s="420"/>
      <c r="G521" s="429"/>
      <c r="H521" s="429"/>
      <c r="I521" s="420"/>
      <c r="J521" s="420"/>
      <c r="K521" s="420"/>
      <c r="L521" s="420"/>
      <c r="M521" s="420"/>
      <c r="N521" s="430"/>
      <c r="Q521" s="428"/>
    </row>
    <row r="522" spans="3:17" ht="15.75" x14ac:dyDescent="0.35">
      <c r="C522" s="2"/>
      <c r="D522" s="8"/>
      <c r="E522" s="420"/>
      <c r="F522" s="420"/>
      <c r="G522" s="429"/>
      <c r="H522" s="429"/>
      <c r="I522" s="420"/>
      <c r="J522" s="420"/>
      <c r="K522" s="420"/>
      <c r="L522" s="420"/>
      <c r="M522" s="420"/>
      <c r="N522" s="430"/>
      <c r="Q522" s="428"/>
    </row>
    <row r="523" spans="3:17" ht="15.75" x14ac:dyDescent="0.35">
      <c r="C523" s="2"/>
      <c r="D523" s="8"/>
      <c r="E523" s="420"/>
      <c r="F523" s="420"/>
      <c r="G523" s="429"/>
      <c r="H523" s="429"/>
      <c r="I523" s="420"/>
      <c r="J523" s="420"/>
      <c r="K523" s="420"/>
      <c r="L523" s="420"/>
      <c r="M523" s="420"/>
      <c r="N523" s="430"/>
      <c r="Q523" s="428"/>
    </row>
    <row r="524" spans="3:17" ht="15.75" x14ac:dyDescent="0.35">
      <c r="C524" s="2"/>
      <c r="D524" s="8"/>
      <c r="E524" s="420"/>
      <c r="F524" s="420"/>
      <c r="G524" s="429"/>
      <c r="H524" s="429"/>
      <c r="I524" s="420"/>
      <c r="J524" s="420"/>
      <c r="K524" s="420"/>
      <c r="L524" s="420"/>
      <c r="M524" s="420"/>
      <c r="N524" s="430"/>
      <c r="Q524" s="428"/>
    </row>
    <row r="525" spans="3:17" ht="15.75" x14ac:dyDescent="0.35">
      <c r="C525" s="2"/>
      <c r="D525" s="8"/>
      <c r="E525" s="420"/>
      <c r="F525" s="420"/>
      <c r="G525" s="429"/>
      <c r="H525" s="429"/>
      <c r="I525" s="420"/>
      <c r="J525" s="420"/>
      <c r="K525" s="420"/>
      <c r="L525" s="420"/>
      <c r="M525" s="420"/>
      <c r="N525" s="430"/>
      <c r="Q525" s="428"/>
    </row>
    <row r="526" spans="3:17" ht="15.75" x14ac:dyDescent="0.35">
      <c r="C526" s="2"/>
      <c r="D526" s="8"/>
      <c r="E526" s="420"/>
      <c r="F526" s="420"/>
      <c r="G526" s="429"/>
      <c r="H526" s="429"/>
      <c r="I526" s="420"/>
      <c r="J526" s="420"/>
      <c r="K526" s="420"/>
      <c r="L526" s="420"/>
      <c r="M526" s="420"/>
      <c r="N526" s="430"/>
      <c r="Q526" s="428"/>
    </row>
    <row r="527" spans="3:17" ht="15.75" x14ac:dyDescent="0.35">
      <c r="C527" s="2"/>
      <c r="D527" s="8"/>
      <c r="E527" s="420"/>
      <c r="F527" s="420"/>
      <c r="G527" s="429"/>
      <c r="H527" s="429"/>
      <c r="I527" s="420"/>
      <c r="J527" s="420"/>
      <c r="K527" s="420"/>
      <c r="L527" s="420"/>
      <c r="M527" s="420"/>
      <c r="N527" s="430"/>
      <c r="Q527" s="428"/>
    </row>
    <row r="528" spans="3:17" ht="15.75" x14ac:dyDescent="0.35">
      <c r="C528" s="2"/>
      <c r="D528" s="8"/>
      <c r="E528" s="420"/>
      <c r="F528" s="420"/>
      <c r="G528" s="429"/>
      <c r="H528" s="429"/>
      <c r="I528" s="420"/>
      <c r="J528" s="420"/>
      <c r="K528" s="420"/>
      <c r="L528" s="420"/>
      <c r="M528" s="420"/>
      <c r="N528" s="430"/>
      <c r="Q528" s="428"/>
    </row>
    <row r="529" spans="3:17" ht="15.75" x14ac:dyDescent="0.35">
      <c r="C529" s="2"/>
      <c r="D529" s="8"/>
      <c r="E529" s="420"/>
      <c r="F529" s="420"/>
      <c r="G529" s="429"/>
      <c r="H529" s="429"/>
      <c r="I529" s="420"/>
      <c r="J529" s="420"/>
      <c r="K529" s="420"/>
      <c r="L529" s="420"/>
      <c r="M529" s="420"/>
      <c r="N529" s="430"/>
      <c r="Q529" s="428"/>
    </row>
    <row r="530" spans="3:17" ht="15.75" x14ac:dyDescent="0.35">
      <c r="C530" s="2"/>
      <c r="D530" s="8"/>
      <c r="E530" s="420"/>
      <c r="F530" s="420"/>
      <c r="G530" s="429"/>
      <c r="H530" s="429"/>
      <c r="I530" s="420"/>
      <c r="J530" s="420"/>
      <c r="K530" s="420"/>
      <c r="L530" s="420"/>
      <c r="M530" s="420"/>
      <c r="N530" s="430"/>
      <c r="Q530" s="428"/>
    </row>
    <row r="531" spans="3:17" ht="15.75" x14ac:dyDescent="0.35">
      <c r="C531" s="2"/>
      <c r="D531" s="8"/>
      <c r="E531" s="420"/>
      <c r="F531" s="420"/>
      <c r="G531" s="429"/>
      <c r="H531" s="429"/>
      <c r="I531" s="420"/>
      <c r="J531" s="420"/>
      <c r="K531" s="420"/>
      <c r="L531" s="420"/>
      <c r="M531" s="420"/>
      <c r="N531" s="430"/>
      <c r="Q531" s="428"/>
    </row>
    <row r="532" spans="3:17" ht="15.75" x14ac:dyDescent="0.35">
      <c r="C532" s="2"/>
      <c r="D532" s="8"/>
      <c r="E532" s="420"/>
      <c r="F532" s="420"/>
      <c r="G532" s="429"/>
      <c r="H532" s="429"/>
      <c r="I532" s="420"/>
      <c r="J532" s="420"/>
      <c r="K532" s="420"/>
      <c r="L532" s="420"/>
      <c r="M532" s="420"/>
      <c r="N532" s="430"/>
      <c r="Q532" s="428"/>
    </row>
    <row r="533" spans="3:17" ht="15.75" x14ac:dyDescent="0.35">
      <c r="C533" s="2"/>
      <c r="D533" s="8"/>
      <c r="E533" s="420"/>
      <c r="F533" s="420"/>
      <c r="G533" s="429"/>
      <c r="H533" s="429"/>
      <c r="I533" s="420"/>
      <c r="J533" s="420"/>
      <c r="K533" s="420"/>
      <c r="L533" s="420"/>
      <c r="M533" s="420"/>
      <c r="N533" s="430"/>
      <c r="Q533" s="428"/>
    </row>
    <row r="534" spans="3:17" ht="15.75" x14ac:dyDescent="0.35">
      <c r="C534" s="2"/>
      <c r="D534" s="8"/>
      <c r="E534" s="420"/>
      <c r="F534" s="420"/>
      <c r="G534" s="429"/>
      <c r="H534" s="429"/>
      <c r="I534" s="420"/>
      <c r="J534" s="420"/>
      <c r="K534" s="420"/>
      <c r="L534" s="420"/>
      <c r="M534" s="420"/>
      <c r="N534" s="430"/>
      <c r="Q534" s="428"/>
    </row>
    <row r="535" spans="3:17" ht="15.75" x14ac:dyDescent="0.35">
      <c r="C535" s="2"/>
      <c r="D535" s="8"/>
      <c r="E535" s="420"/>
      <c r="F535" s="420"/>
      <c r="G535" s="429"/>
      <c r="H535" s="429"/>
      <c r="I535" s="420"/>
      <c r="J535" s="420"/>
      <c r="K535" s="420"/>
      <c r="L535" s="420"/>
      <c r="M535" s="420"/>
      <c r="N535" s="430"/>
      <c r="Q535" s="428"/>
    </row>
    <row r="536" spans="3:17" ht="15.75" x14ac:dyDescent="0.35">
      <c r="C536" s="2"/>
      <c r="D536" s="8"/>
      <c r="E536" s="420"/>
      <c r="F536" s="420"/>
      <c r="G536" s="429"/>
      <c r="H536" s="429"/>
      <c r="I536" s="420"/>
      <c r="J536" s="420"/>
      <c r="K536" s="420"/>
      <c r="L536" s="420"/>
      <c r="M536" s="420"/>
      <c r="N536" s="430"/>
      <c r="Q536" s="428"/>
    </row>
    <row r="537" spans="3:17" ht="15.75" x14ac:dyDescent="0.35">
      <c r="C537" s="2"/>
      <c r="D537" s="8"/>
      <c r="E537" s="420"/>
      <c r="F537" s="420"/>
      <c r="G537" s="429"/>
      <c r="H537" s="429"/>
      <c r="I537" s="420"/>
      <c r="J537" s="420"/>
      <c r="K537" s="420"/>
      <c r="L537" s="420"/>
      <c r="M537" s="420"/>
      <c r="N537" s="430"/>
      <c r="Q537" s="428"/>
    </row>
    <row r="538" spans="3:17" ht="15.75" x14ac:dyDescent="0.35">
      <c r="C538" s="2"/>
      <c r="D538" s="8"/>
      <c r="E538" s="420"/>
      <c r="F538" s="420"/>
      <c r="G538" s="429"/>
      <c r="H538" s="429"/>
      <c r="I538" s="420"/>
      <c r="J538" s="420"/>
      <c r="K538" s="420"/>
      <c r="L538" s="420"/>
      <c r="M538" s="420"/>
      <c r="N538" s="430"/>
      <c r="Q538" s="428"/>
    </row>
    <row r="539" spans="3:17" ht="15.75" x14ac:dyDescent="0.35">
      <c r="C539" s="2"/>
      <c r="D539" s="8"/>
      <c r="E539" s="420"/>
      <c r="F539" s="420"/>
      <c r="G539" s="429"/>
      <c r="H539" s="429"/>
      <c r="I539" s="420"/>
      <c r="J539" s="420"/>
      <c r="K539" s="420"/>
      <c r="L539" s="420"/>
      <c r="M539" s="420"/>
      <c r="N539" s="430"/>
      <c r="Q539" s="428"/>
    </row>
    <row r="540" spans="3:17" ht="15.75" x14ac:dyDescent="0.35">
      <c r="C540" s="2"/>
      <c r="D540" s="8"/>
      <c r="E540" s="420"/>
      <c r="F540" s="420"/>
      <c r="G540" s="429"/>
      <c r="H540" s="429"/>
      <c r="I540" s="420"/>
      <c r="J540" s="420"/>
      <c r="K540" s="420"/>
      <c r="L540" s="420"/>
      <c r="M540" s="420"/>
      <c r="N540" s="430"/>
      <c r="Q540" s="428"/>
    </row>
    <row r="541" spans="3:17" ht="15.75" x14ac:dyDescent="0.35">
      <c r="C541" s="2"/>
      <c r="D541" s="8"/>
      <c r="E541" s="420"/>
      <c r="F541" s="420"/>
      <c r="G541" s="429"/>
      <c r="H541" s="429"/>
      <c r="I541" s="420"/>
      <c r="J541" s="420"/>
      <c r="K541" s="420"/>
      <c r="L541" s="420"/>
      <c r="M541" s="420"/>
      <c r="N541" s="430"/>
      <c r="Q541" s="428"/>
    </row>
    <row r="542" spans="3:17" ht="15.75" x14ac:dyDescent="0.35">
      <c r="C542" s="2"/>
      <c r="D542" s="8"/>
      <c r="E542" s="420"/>
      <c r="F542" s="420"/>
      <c r="G542" s="429"/>
      <c r="H542" s="429"/>
      <c r="I542" s="420"/>
      <c r="J542" s="420"/>
      <c r="K542" s="420"/>
      <c r="L542" s="420"/>
      <c r="M542" s="420"/>
      <c r="N542" s="430"/>
      <c r="Q542" s="428"/>
    </row>
    <row r="543" spans="3:17" ht="15.75" x14ac:dyDescent="0.35">
      <c r="C543" s="2"/>
      <c r="D543" s="8"/>
      <c r="E543" s="420"/>
      <c r="F543" s="420"/>
      <c r="G543" s="429"/>
      <c r="H543" s="429"/>
      <c r="I543" s="420"/>
      <c r="J543" s="420"/>
      <c r="K543" s="420"/>
      <c r="L543" s="420"/>
      <c r="M543" s="420"/>
      <c r="N543" s="430"/>
      <c r="Q543" s="428"/>
    </row>
    <row r="544" spans="3:17" ht="15.75" x14ac:dyDescent="0.35">
      <c r="C544" s="2"/>
      <c r="D544" s="8"/>
      <c r="E544" s="420"/>
      <c r="F544" s="420"/>
      <c r="G544" s="429"/>
      <c r="H544" s="429"/>
      <c r="I544" s="420"/>
      <c r="J544" s="420"/>
      <c r="K544" s="420"/>
      <c r="L544" s="420"/>
      <c r="M544" s="420"/>
      <c r="N544" s="430"/>
      <c r="Q544" s="428"/>
    </row>
    <row r="545" spans="3:17" ht="15.75" x14ac:dyDescent="0.35">
      <c r="C545" s="2"/>
      <c r="D545" s="8"/>
      <c r="E545" s="420"/>
      <c r="F545" s="420"/>
      <c r="G545" s="429"/>
      <c r="H545" s="429"/>
      <c r="I545" s="420"/>
      <c r="J545" s="420"/>
      <c r="K545" s="420"/>
      <c r="L545" s="420"/>
      <c r="M545" s="420"/>
      <c r="N545" s="430"/>
      <c r="Q545" s="428"/>
    </row>
    <row r="546" spans="3:17" ht="15.75" x14ac:dyDescent="0.35">
      <c r="C546" s="2"/>
      <c r="D546" s="8"/>
      <c r="E546" s="420"/>
      <c r="F546" s="420"/>
      <c r="G546" s="429"/>
      <c r="H546" s="429"/>
      <c r="I546" s="420"/>
      <c r="J546" s="420"/>
      <c r="K546" s="420"/>
      <c r="L546" s="420"/>
      <c r="M546" s="420"/>
      <c r="N546" s="430"/>
      <c r="Q546" s="428"/>
    </row>
    <row r="547" spans="3:17" ht="15.75" x14ac:dyDescent="0.35">
      <c r="C547" s="2"/>
      <c r="D547" s="8"/>
      <c r="E547" s="420"/>
      <c r="F547" s="420"/>
      <c r="G547" s="429"/>
      <c r="H547" s="429"/>
      <c r="I547" s="420"/>
      <c r="J547" s="420"/>
      <c r="K547" s="420"/>
      <c r="L547" s="420"/>
      <c r="M547" s="420"/>
      <c r="N547" s="430"/>
      <c r="Q547" s="428"/>
    </row>
    <row r="548" spans="3:17" ht="15.75" x14ac:dyDescent="0.35">
      <c r="C548" s="2"/>
      <c r="D548" s="8"/>
      <c r="E548" s="420"/>
      <c r="F548" s="420"/>
      <c r="G548" s="429"/>
      <c r="H548" s="429"/>
      <c r="I548" s="420"/>
      <c r="J548" s="420"/>
      <c r="K548" s="420"/>
      <c r="L548" s="420"/>
      <c r="M548" s="420"/>
      <c r="N548" s="430"/>
      <c r="Q548" s="428"/>
    </row>
    <row r="549" spans="3:17" ht="15.75" x14ac:dyDescent="0.35">
      <c r="C549" s="2"/>
      <c r="D549" s="8"/>
      <c r="E549" s="420"/>
      <c r="F549" s="420"/>
      <c r="G549" s="429"/>
      <c r="H549" s="429"/>
      <c r="I549" s="420"/>
      <c r="J549" s="420"/>
      <c r="K549" s="420"/>
      <c r="L549" s="420"/>
      <c r="M549" s="420"/>
      <c r="N549" s="430"/>
      <c r="Q549" s="428"/>
    </row>
    <row r="550" spans="3:17" ht="15.75" x14ac:dyDescent="0.35">
      <c r="C550" s="2"/>
      <c r="D550" s="8"/>
      <c r="E550" s="420"/>
      <c r="F550" s="420"/>
      <c r="G550" s="429"/>
      <c r="H550" s="429"/>
      <c r="I550" s="420"/>
      <c r="J550" s="420"/>
      <c r="K550" s="420"/>
      <c r="L550" s="420"/>
      <c r="M550" s="420"/>
      <c r="N550" s="430"/>
      <c r="Q550" s="428"/>
    </row>
    <row r="551" spans="3:17" ht="15.75" x14ac:dyDescent="0.35">
      <c r="C551" s="2"/>
      <c r="D551" s="8"/>
      <c r="E551" s="420"/>
      <c r="F551" s="420"/>
      <c r="G551" s="429"/>
      <c r="H551" s="429"/>
      <c r="I551" s="420"/>
      <c r="J551" s="420"/>
      <c r="K551" s="420"/>
      <c r="L551" s="420"/>
      <c r="M551" s="420"/>
      <c r="N551" s="430"/>
      <c r="Q551" s="428"/>
    </row>
    <row r="552" spans="3:17" ht="15.75" x14ac:dyDescent="0.35">
      <c r="C552" s="2"/>
      <c r="D552" s="8"/>
      <c r="E552" s="420"/>
      <c r="F552" s="420"/>
      <c r="G552" s="429"/>
      <c r="H552" s="429"/>
      <c r="I552" s="420"/>
      <c r="J552" s="420"/>
      <c r="K552" s="420"/>
      <c r="L552" s="420"/>
      <c r="M552" s="420"/>
      <c r="N552" s="430"/>
      <c r="Q552" s="428"/>
    </row>
    <row r="553" spans="3:17" ht="15.75" x14ac:dyDescent="0.35">
      <c r="C553" s="2"/>
      <c r="D553" s="8"/>
      <c r="E553" s="420"/>
      <c r="F553" s="420"/>
      <c r="G553" s="429"/>
      <c r="H553" s="429"/>
      <c r="I553" s="420"/>
      <c r="J553" s="420"/>
      <c r="K553" s="420"/>
      <c r="L553" s="420"/>
      <c r="M553" s="420"/>
      <c r="N553" s="430"/>
      <c r="Q553" s="428"/>
    </row>
    <row r="554" spans="3:17" ht="15.75" x14ac:dyDescent="0.35">
      <c r="C554" s="2"/>
      <c r="D554" s="8"/>
      <c r="E554" s="420"/>
      <c r="F554" s="420"/>
      <c r="G554" s="429"/>
      <c r="H554" s="429"/>
      <c r="I554" s="420"/>
      <c r="J554" s="420"/>
      <c r="K554" s="420"/>
      <c r="L554" s="420"/>
      <c r="M554" s="420"/>
      <c r="N554" s="430"/>
      <c r="Q554" s="428"/>
    </row>
    <row r="555" spans="3:17" ht="15.75" x14ac:dyDescent="0.35">
      <c r="C555" s="2"/>
      <c r="D555" s="8"/>
      <c r="E555" s="420"/>
      <c r="F555" s="420"/>
      <c r="G555" s="429"/>
      <c r="H555" s="429"/>
      <c r="I555" s="420"/>
      <c r="J555" s="420"/>
      <c r="K555" s="420"/>
      <c r="L555" s="420"/>
      <c r="M555" s="420"/>
      <c r="N555" s="430"/>
      <c r="Q555" s="428"/>
    </row>
    <row r="556" spans="3:17" ht="15.75" x14ac:dyDescent="0.35">
      <c r="C556" s="2"/>
      <c r="D556" s="8"/>
      <c r="E556" s="420"/>
      <c r="F556" s="420"/>
      <c r="G556" s="429"/>
      <c r="H556" s="429"/>
      <c r="I556" s="420"/>
      <c r="J556" s="420"/>
      <c r="K556" s="420"/>
      <c r="L556" s="420"/>
      <c r="M556" s="420"/>
      <c r="N556" s="430"/>
      <c r="Q556" s="428"/>
    </row>
    <row r="557" spans="3:17" ht="15.75" x14ac:dyDescent="0.35">
      <c r="C557" s="2"/>
      <c r="D557" s="8"/>
      <c r="E557" s="420"/>
      <c r="F557" s="420"/>
      <c r="G557" s="429"/>
      <c r="H557" s="429"/>
      <c r="I557" s="420"/>
      <c r="J557" s="420"/>
      <c r="K557" s="420"/>
      <c r="L557" s="420"/>
      <c r="M557" s="420"/>
      <c r="N557" s="430"/>
      <c r="Q557" s="428"/>
    </row>
    <row r="558" spans="3:17" ht="15.75" x14ac:dyDescent="0.35">
      <c r="C558" s="2"/>
      <c r="D558" s="8"/>
      <c r="E558" s="420"/>
      <c r="F558" s="420"/>
      <c r="G558" s="429"/>
      <c r="H558" s="429"/>
      <c r="I558" s="420"/>
      <c r="J558" s="420"/>
      <c r="K558" s="420"/>
      <c r="L558" s="420"/>
      <c r="M558" s="420"/>
      <c r="N558" s="430"/>
      <c r="Q558" s="428"/>
    </row>
    <row r="559" spans="3:17" ht="15.75" x14ac:dyDescent="0.35">
      <c r="C559" s="2"/>
      <c r="D559" s="8"/>
      <c r="E559" s="420"/>
      <c r="F559" s="420"/>
      <c r="G559" s="429"/>
      <c r="H559" s="429"/>
      <c r="I559" s="420"/>
      <c r="J559" s="420"/>
      <c r="K559" s="420"/>
      <c r="L559" s="420"/>
      <c r="M559" s="420"/>
      <c r="N559" s="430"/>
      <c r="Q559" s="428"/>
    </row>
    <row r="560" spans="3:17" ht="15.75" x14ac:dyDescent="0.35">
      <c r="C560" s="2"/>
      <c r="D560" s="8"/>
      <c r="E560" s="420"/>
      <c r="F560" s="420"/>
      <c r="G560" s="429"/>
      <c r="H560" s="429"/>
      <c r="I560" s="420"/>
      <c r="J560" s="420"/>
      <c r="K560" s="420"/>
      <c r="L560" s="420"/>
      <c r="M560" s="420"/>
      <c r="N560" s="430"/>
      <c r="Q560" s="428"/>
    </row>
    <row r="561" spans="3:17" ht="15.75" x14ac:dyDescent="0.35">
      <c r="C561" s="2"/>
      <c r="D561" s="8"/>
      <c r="E561" s="420"/>
      <c r="F561" s="420"/>
      <c r="G561" s="429"/>
      <c r="H561" s="429"/>
      <c r="I561" s="420"/>
      <c r="J561" s="420"/>
      <c r="K561" s="420"/>
      <c r="L561" s="420"/>
      <c r="M561" s="420"/>
      <c r="N561" s="430"/>
      <c r="Q561" s="428"/>
    </row>
    <row r="562" spans="3:17" ht="15.75" x14ac:dyDescent="0.35">
      <c r="C562" s="2"/>
      <c r="D562" s="8"/>
      <c r="E562" s="420"/>
      <c r="F562" s="420"/>
      <c r="G562" s="429"/>
      <c r="H562" s="429"/>
      <c r="I562" s="420"/>
      <c r="J562" s="420"/>
      <c r="K562" s="420"/>
      <c r="L562" s="420"/>
      <c r="M562" s="420"/>
      <c r="N562" s="430"/>
      <c r="Q562" s="428"/>
    </row>
    <row r="563" spans="3:17" ht="15.75" x14ac:dyDescent="0.35">
      <c r="C563" s="2"/>
      <c r="D563" s="8"/>
      <c r="E563" s="420"/>
      <c r="F563" s="420"/>
      <c r="G563" s="429"/>
      <c r="H563" s="429"/>
      <c r="I563" s="420"/>
      <c r="J563" s="420"/>
      <c r="K563" s="420"/>
      <c r="L563" s="420"/>
      <c r="M563" s="420"/>
      <c r="N563" s="430"/>
      <c r="Q563" s="428"/>
    </row>
    <row r="564" spans="3:17" ht="15.75" x14ac:dyDescent="0.35">
      <c r="C564" s="2"/>
      <c r="D564" s="8"/>
      <c r="E564" s="420"/>
      <c r="F564" s="420"/>
      <c r="G564" s="429"/>
      <c r="H564" s="429"/>
      <c r="I564" s="420"/>
      <c r="J564" s="420"/>
      <c r="K564" s="420"/>
      <c r="L564" s="420"/>
      <c r="M564" s="420"/>
      <c r="N564" s="430"/>
      <c r="Q564" s="428"/>
    </row>
    <row r="565" spans="3:17" ht="15.75" x14ac:dyDescent="0.35">
      <c r="C565" s="2"/>
      <c r="D565" s="8"/>
      <c r="E565" s="420"/>
      <c r="F565" s="420"/>
      <c r="G565" s="429"/>
      <c r="H565" s="429"/>
      <c r="I565" s="420"/>
      <c r="J565" s="420"/>
      <c r="K565" s="420"/>
      <c r="L565" s="420"/>
      <c r="M565" s="420"/>
      <c r="N565" s="430"/>
      <c r="Q565" s="428"/>
    </row>
    <row r="566" spans="3:17" ht="15.75" x14ac:dyDescent="0.35">
      <c r="C566" s="2"/>
      <c r="D566" s="8"/>
      <c r="E566" s="420"/>
      <c r="F566" s="420"/>
      <c r="G566" s="429"/>
      <c r="H566" s="429"/>
      <c r="I566" s="420"/>
      <c r="J566" s="420"/>
      <c r="K566" s="420"/>
      <c r="L566" s="420"/>
      <c r="M566" s="420"/>
      <c r="N566" s="430"/>
      <c r="Q566" s="428"/>
    </row>
    <row r="567" spans="3:17" ht="15.75" x14ac:dyDescent="0.35">
      <c r="C567" s="2"/>
      <c r="D567" s="8"/>
      <c r="E567" s="420"/>
      <c r="F567" s="420"/>
      <c r="G567" s="429"/>
      <c r="H567" s="429"/>
      <c r="I567" s="420"/>
      <c r="J567" s="420"/>
      <c r="K567" s="420"/>
      <c r="L567" s="420"/>
      <c r="M567" s="420"/>
      <c r="N567" s="430"/>
      <c r="Q567" s="428"/>
    </row>
    <row r="568" spans="3:17" ht="15.75" x14ac:dyDescent="0.35">
      <c r="C568" s="2"/>
      <c r="D568" s="8"/>
      <c r="E568" s="420"/>
      <c r="F568" s="420"/>
      <c r="G568" s="429"/>
      <c r="H568" s="429"/>
      <c r="I568" s="420"/>
      <c r="J568" s="420"/>
      <c r="K568" s="420"/>
      <c r="L568" s="420"/>
      <c r="M568" s="420"/>
      <c r="N568" s="430"/>
      <c r="Q568" s="428"/>
    </row>
    <row r="569" spans="3:17" ht="15.75" x14ac:dyDescent="0.35">
      <c r="C569" s="2"/>
      <c r="D569" s="8"/>
      <c r="E569" s="420"/>
      <c r="F569" s="420"/>
      <c r="G569" s="429"/>
      <c r="H569" s="429"/>
      <c r="I569" s="420"/>
      <c r="J569" s="420"/>
      <c r="K569" s="420"/>
      <c r="L569" s="420"/>
      <c r="M569" s="420"/>
      <c r="N569" s="430"/>
      <c r="Q569" s="428"/>
    </row>
    <row r="570" spans="3:17" ht="15.75" x14ac:dyDescent="0.35">
      <c r="C570" s="2"/>
      <c r="D570" s="8"/>
      <c r="E570" s="420"/>
      <c r="F570" s="420"/>
      <c r="G570" s="429"/>
      <c r="H570" s="429"/>
      <c r="I570" s="420"/>
      <c r="J570" s="420"/>
      <c r="K570" s="420"/>
      <c r="L570" s="420"/>
      <c r="M570" s="420"/>
      <c r="N570" s="430"/>
      <c r="Q570" s="428"/>
    </row>
    <row r="571" spans="3:17" ht="15.75" x14ac:dyDescent="0.35">
      <c r="C571" s="2"/>
      <c r="D571" s="8"/>
      <c r="E571" s="420"/>
      <c r="F571" s="420"/>
      <c r="G571" s="429"/>
      <c r="H571" s="429"/>
      <c r="I571" s="420"/>
      <c r="J571" s="420"/>
      <c r="K571" s="420"/>
      <c r="L571" s="420"/>
      <c r="M571" s="420"/>
      <c r="N571" s="430"/>
      <c r="Q571" s="428"/>
    </row>
    <row r="572" spans="3:17" ht="15.75" x14ac:dyDescent="0.35">
      <c r="C572" s="2"/>
      <c r="D572" s="8"/>
      <c r="E572" s="420"/>
      <c r="F572" s="420"/>
      <c r="G572" s="429"/>
      <c r="H572" s="429"/>
      <c r="I572" s="420"/>
      <c r="J572" s="420"/>
      <c r="K572" s="420"/>
      <c r="L572" s="420"/>
      <c r="M572" s="420"/>
      <c r="N572" s="430"/>
      <c r="Q572" s="428"/>
    </row>
    <row r="573" spans="3:17" ht="15.75" x14ac:dyDescent="0.35">
      <c r="C573" s="2"/>
      <c r="D573" s="8"/>
      <c r="E573" s="420"/>
      <c r="F573" s="420"/>
      <c r="G573" s="429"/>
      <c r="H573" s="429"/>
      <c r="I573" s="420"/>
      <c r="J573" s="420"/>
      <c r="K573" s="420"/>
      <c r="L573" s="420"/>
      <c r="M573" s="420"/>
      <c r="N573" s="430"/>
      <c r="Q573" s="428"/>
    </row>
    <row r="574" spans="3:17" ht="15.75" x14ac:dyDescent="0.35">
      <c r="C574" s="2"/>
      <c r="D574" s="8"/>
      <c r="E574" s="420"/>
      <c r="F574" s="420"/>
      <c r="G574" s="429"/>
      <c r="H574" s="429"/>
      <c r="I574" s="420"/>
      <c r="J574" s="420"/>
      <c r="K574" s="420"/>
      <c r="L574" s="420"/>
      <c r="M574" s="420"/>
      <c r="N574" s="430"/>
      <c r="Q574" s="428"/>
    </row>
    <row r="575" spans="3:17" ht="15.75" x14ac:dyDescent="0.35">
      <c r="C575" s="2"/>
      <c r="D575" s="8"/>
      <c r="E575" s="420"/>
      <c r="F575" s="420"/>
      <c r="G575" s="429"/>
      <c r="H575" s="429"/>
      <c r="I575" s="420"/>
      <c r="J575" s="420"/>
      <c r="K575" s="420"/>
      <c r="L575" s="420"/>
      <c r="M575" s="420"/>
      <c r="N575" s="430"/>
      <c r="Q575" s="428"/>
    </row>
    <row r="576" spans="3:17" ht="15.75" x14ac:dyDescent="0.35">
      <c r="C576" s="2"/>
      <c r="D576" s="8"/>
      <c r="E576" s="420"/>
      <c r="F576" s="420"/>
      <c r="G576" s="429"/>
      <c r="H576" s="429"/>
      <c r="I576" s="420"/>
      <c r="J576" s="420"/>
      <c r="K576" s="420"/>
      <c r="L576" s="420"/>
      <c r="M576" s="420"/>
      <c r="N576" s="430"/>
      <c r="Q576" s="428"/>
    </row>
    <row r="577" spans="3:17" ht="15.75" x14ac:dyDescent="0.35">
      <c r="C577" s="2"/>
      <c r="D577" s="8"/>
      <c r="E577" s="420"/>
      <c r="F577" s="420"/>
      <c r="G577" s="429"/>
      <c r="H577" s="429"/>
      <c r="I577" s="420"/>
      <c r="J577" s="420"/>
      <c r="K577" s="420"/>
      <c r="L577" s="420"/>
      <c r="M577" s="420"/>
      <c r="N577" s="430"/>
      <c r="Q577" s="428"/>
    </row>
    <row r="578" spans="3:17" ht="15.75" x14ac:dyDescent="0.35">
      <c r="C578" s="2"/>
      <c r="D578" s="8"/>
      <c r="E578" s="420"/>
      <c r="F578" s="420"/>
      <c r="G578" s="429"/>
      <c r="H578" s="429"/>
      <c r="I578" s="420"/>
      <c r="J578" s="420"/>
      <c r="K578" s="420"/>
      <c r="L578" s="420"/>
      <c r="M578" s="420"/>
      <c r="N578" s="430"/>
      <c r="Q578" s="428"/>
    </row>
    <row r="579" spans="3:17" ht="15.75" x14ac:dyDescent="0.35">
      <c r="C579" s="2"/>
      <c r="D579" s="8"/>
      <c r="E579" s="420"/>
      <c r="F579" s="420"/>
      <c r="G579" s="429"/>
      <c r="H579" s="429"/>
      <c r="I579" s="420"/>
      <c r="J579" s="420"/>
      <c r="K579" s="420"/>
      <c r="L579" s="420"/>
      <c r="M579" s="420"/>
      <c r="N579" s="430"/>
      <c r="Q579" s="428"/>
    </row>
    <row r="580" spans="3:17" ht="15.75" x14ac:dyDescent="0.35">
      <c r="C580" s="2"/>
      <c r="D580" s="8"/>
      <c r="E580" s="420"/>
      <c r="F580" s="420"/>
      <c r="G580" s="429"/>
      <c r="H580" s="429"/>
      <c r="I580" s="420"/>
      <c r="J580" s="420"/>
      <c r="K580" s="420"/>
      <c r="L580" s="420"/>
      <c r="M580" s="420"/>
      <c r="N580" s="430"/>
      <c r="Q580" s="428"/>
    </row>
    <row r="581" spans="3:17" ht="15.75" x14ac:dyDescent="0.35">
      <c r="C581" s="2"/>
      <c r="D581" s="8"/>
      <c r="E581" s="420"/>
      <c r="F581" s="420"/>
      <c r="G581" s="429"/>
      <c r="H581" s="429"/>
      <c r="I581" s="420"/>
      <c r="J581" s="420"/>
      <c r="K581" s="420"/>
      <c r="L581" s="420"/>
      <c r="M581" s="420"/>
      <c r="N581" s="430"/>
      <c r="Q581" s="428"/>
    </row>
    <row r="582" spans="3:17" ht="15.75" x14ac:dyDescent="0.35">
      <c r="C582" s="2"/>
      <c r="D582" s="8"/>
      <c r="E582" s="420"/>
      <c r="F582" s="420"/>
      <c r="G582" s="429"/>
      <c r="H582" s="429"/>
      <c r="I582" s="420"/>
      <c r="J582" s="420"/>
      <c r="K582" s="420"/>
      <c r="L582" s="420"/>
      <c r="M582" s="420"/>
      <c r="N582" s="430"/>
      <c r="Q582" s="428"/>
    </row>
    <row r="583" spans="3:17" ht="15.75" x14ac:dyDescent="0.35">
      <c r="C583" s="2"/>
      <c r="D583" s="8"/>
      <c r="E583" s="420"/>
      <c r="F583" s="420"/>
      <c r="G583" s="429"/>
      <c r="H583" s="429"/>
      <c r="I583" s="420"/>
      <c r="J583" s="420"/>
      <c r="K583" s="420"/>
      <c r="L583" s="420"/>
      <c r="M583" s="420"/>
      <c r="N583" s="430"/>
      <c r="Q583" s="428"/>
    </row>
    <row r="584" spans="3:17" ht="15.75" x14ac:dyDescent="0.35">
      <c r="C584" s="2"/>
      <c r="D584" s="8"/>
      <c r="E584" s="420"/>
      <c r="F584" s="420"/>
      <c r="G584" s="429"/>
      <c r="H584" s="429"/>
      <c r="I584" s="420"/>
      <c r="J584" s="420"/>
      <c r="K584" s="420"/>
      <c r="L584" s="420"/>
      <c r="M584" s="420"/>
      <c r="N584" s="430"/>
      <c r="Q584" s="428"/>
    </row>
    <row r="585" spans="3:17" ht="15.75" x14ac:dyDescent="0.35">
      <c r="C585" s="2"/>
      <c r="D585" s="8"/>
      <c r="E585" s="420"/>
      <c r="F585" s="420"/>
      <c r="G585" s="429"/>
      <c r="H585" s="429"/>
      <c r="I585" s="420"/>
      <c r="J585" s="420"/>
      <c r="K585" s="420"/>
      <c r="L585" s="420"/>
      <c r="M585" s="420"/>
      <c r="N585" s="430"/>
      <c r="Q585" s="428"/>
    </row>
    <row r="586" spans="3:17" ht="15.75" x14ac:dyDescent="0.35">
      <c r="C586" s="2"/>
      <c r="D586" s="8"/>
      <c r="E586" s="420"/>
      <c r="F586" s="420"/>
      <c r="G586" s="429"/>
      <c r="H586" s="429"/>
      <c r="I586" s="420"/>
      <c r="J586" s="420"/>
      <c r="K586" s="420"/>
      <c r="L586" s="420"/>
      <c r="M586" s="420"/>
      <c r="N586" s="430"/>
      <c r="Q586" s="428"/>
    </row>
    <row r="587" spans="3:17" ht="15.75" x14ac:dyDescent="0.35">
      <c r="C587" s="2"/>
      <c r="D587" s="8"/>
      <c r="E587" s="420"/>
      <c r="F587" s="420"/>
      <c r="G587" s="429"/>
      <c r="H587" s="429"/>
      <c r="I587" s="420"/>
      <c r="J587" s="420"/>
      <c r="K587" s="420"/>
      <c r="L587" s="420"/>
      <c r="M587" s="420"/>
      <c r="N587" s="430"/>
      <c r="Q587" s="428"/>
    </row>
    <row r="588" spans="3:17" ht="15.75" x14ac:dyDescent="0.35">
      <c r="C588" s="2"/>
      <c r="D588" s="8"/>
      <c r="E588" s="420"/>
      <c r="F588" s="420"/>
      <c r="G588" s="429"/>
      <c r="H588" s="429"/>
      <c r="I588" s="420"/>
      <c r="J588" s="420"/>
      <c r="K588" s="420"/>
      <c r="L588" s="420"/>
      <c r="M588" s="420"/>
      <c r="N588" s="430"/>
      <c r="Q588" s="428"/>
    </row>
    <row r="589" spans="3:17" ht="15.75" x14ac:dyDescent="0.35">
      <c r="C589" s="2"/>
      <c r="D589" s="8"/>
      <c r="E589" s="420"/>
      <c r="F589" s="420"/>
      <c r="G589" s="429"/>
      <c r="H589" s="429"/>
      <c r="I589" s="420"/>
      <c r="J589" s="420"/>
      <c r="K589" s="420"/>
      <c r="L589" s="420"/>
      <c r="M589" s="420"/>
      <c r="N589" s="430"/>
      <c r="Q589" s="428"/>
    </row>
    <row r="590" spans="3:17" ht="15.75" x14ac:dyDescent="0.35">
      <c r="C590" s="2"/>
      <c r="D590" s="8"/>
      <c r="E590" s="420"/>
      <c r="F590" s="420"/>
      <c r="G590" s="429"/>
      <c r="H590" s="429"/>
      <c r="I590" s="420"/>
      <c r="J590" s="420"/>
      <c r="K590" s="420"/>
      <c r="L590" s="420"/>
      <c r="M590" s="420"/>
      <c r="N590" s="430"/>
      <c r="Q590" s="428"/>
    </row>
    <row r="591" spans="3:17" ht="15.75" x14ac:dyDescent="0.35">
      <c r="C591" s="2"/>
      <c r="D591" s="8"/>
      <c r="E591" s="420"/>
      <c r="F591" s="420"/>
      <c r="G591" s="429"/>
      <c r="H591" s="429"/>
      <c r="I591" s="420"/>
      <c r="J591" s="420"/>
      <c r="K591" s="420"/>
      <c r="L591" s="420"/>
      <c r="M591" s="420"/>
      <c r="N591" s="430"/>
      <c r="Q591" s="428"/>
    </row>
    <row r="592" spans="3:17" ht="15.75" x14ac:dyDescent="0.35">
      <c r="C592" s="2"/>
      <c r="D592" s="8"/>
      <c r="E592" s="420"/>
      <c r="F592" s="420"/>
      <c r="G592" s="429"/>
      <c r="H592" s="429"/>
      <c r="I592" s="420"/>
      <c r="J592" s="420"/>
      <c r="K592" s="420"/>
      <c r="L592" s="420"/>
      <c r="M592" s="420"/>
      <c r="N592" s="430"/>
      <c r="Q592" s="428"/>
    </row>
    <row r="593" spans="3:17" ht="15.75" x14ac:dyDescent="0.35">
      <c r="C593" s="2"/>
      <c r="D593" s="8"/>
      <c r="E593" s="420"/>
      <c r="F593" s="420"/>
      <c r="G593" s="429"/>
      <c r="H593" s="429"/>
      <c r="I593" s="420"/>
      <c r="J593" s="420"/>
      <c r="K593" s="420"/>
      <c r="L593" s="420"/>
      <c r="M593" s="420"/>
      <c r="N593" s="430"/>
      <c r="Q593" s="428"/>
    </row>
    <row r="594" spans="3:17" ht="15.75" x14ac:dyDescent="0.35">
      <c r="C594" s="2"/>
      <c r="D594" s="8"/>
      <c r="E594" s="420"/>
      <c r="F594" s="420"/>
      <c r="G594" s="429"/>
      <c r="H594" s="429"/>
      <c r="I594" s="420"/>
      <c r="J594" s="420"/>
      <c r="K594" s="420"/>
      <c r="L594" s="420"/>
      <c r="M594" s="420"/>
      <c r="N594" s="430"/>
      <c r="Q594" s="428"/>
    </row>
    <row r="595" spans="3:17" ht="15.75" x14ac:dyDescent="0.35">
      <c r="C595" s="2"/>
      <c r="D595" s="8"/>
      <c r="E595" s="420"/>
      <c r="F595" s="420"/>
      <c r="G595" s="429"/>
      <c r="H595" s="429"/>
      <c r="I595" s="420"/>
      <c r="J595" s="420"/>
      <c r="K595" s="420"/>
      <c r="L595" s="420"/>
      <c r="M595" s="420"/>
      <c r="N595" s="430"/>
      <c r="Q595" s="428"/>
    </row>
    <row r="596" spans="3:17" ht="15.75" x14ac:dyDescent="0.35">
      <c r="C596" s="2"/>
      <c r="D596" s="8"/>
      <c r="E596" s="420"/>
      <c r="F596" s="420"/>
      <c r="G596" s="429"/>
      <c r="H596" s="429"/>
      <c r="I596" s="420"/>
      <c r="J596" s="420"/>
      <c r="K596" s="420"/>
      <c r="L596" s="420"/>
      <c r="M596" s="420"/>
      <c r="N596" s="430"/>
      <c r="Q596" s="428"/>
    </row>
    <row r="597" spans="3:17" ht="15.75" x14ac:dyDescent="0.35">
      <c r="C597" s="2"/>
      <c r="D597" s="8"/>
      <c r="E597" s="420"/>
      <c r="F597" s="420"/>
      <c r="G597" s="429"/>
      <c r="H597" s="429"/>
      <c r="I597" s="420"/>
      <c r="J597" s="420"/>
      <c r="K597" s="420"/>
      <c r="L597" s="420"/>
      <c r="M597" s="420"/>
      <c r="N597" s="430"/>
      <c r="Q597" s="428"/>
    </row>
    <row r="598" spans="3:17" ht="15.75" x14ac:dyDescent="0.35">
      <c r="C598" s="2"/>
      <c r="D598" s="8"/>
      <c r="E598" s="420"/>
      <c r="F598" s="420"/>
      <c r="G598" s="429"/>
      <c r="H598" s="429"/>
      <c r="I598" s="420"/>
      <c r="J598" s="420"/>
      <c r="K598" s="420"/>
      <c r="L598" s="420"/>
      <c r="M598" s="420"/>
      <c r="N598" s="430"/>
      <c r="Q598" s="428"/>
    </row>
    <row r="599" spans="3:17" ht="15.75" x14ac:dyDescent="0.35">
      <c r="C599" s="2"/>
      <c r="D599" s="8"/>
      <c r="E599" s="420"/>
      <c r="F599" s="420"/>
      <c r="G599" s="429"/>
      <c r="H599" s="429"/>
      <c r="I599" s="420"/>
      <c r="J599" s="420"/>
      <c r="K599" s="420"/>
      <c r="L599" s="420"/>
      <c r="M599" s="420"/>
      <c r="N599" s="430"/>
      <c r="Q599" s="428"/>
    </row>
    <row r="600" spans="3:17" ht="15.75" x14ac:dyDescent="0.35">
      <c r="C600" s="2"/>
      <c r="D600" s="8"/>
      <c r="E600" s="420"/>
      <c r="F600" s="420"/>
      <c r="G600" s="429"/>
      <c r="H600" s="429"/>
      <c r="I600" s="420"/>
      <c r="J600" s="420"/>
      <c r="K600" s="420"/>
      <c r="L600" s="420"/>
      <c r="M600" s="420"/>
      <c r="N600" s="430"/>
      <c r="Q600" s="428"/>
    </row>
    <row r="601" spans="3:17" ht="15" customHeight="1" x14ac:dyDescent="0.35">
      <c r="C601" s="2"/>
      <c r="D601" s="431"/>
      <c r="E601" s="420"/>
      <c r="F601" s="420"/>
      <c r="G601" s="429"/>
      <c r="H601" s="429"/>
      <c r="I601" s="420"/>
      <c r="J601" s="420"/>
      <c r="K601" s="420"/>
      <c r="L601" s="420"/>
      <c r="M601" s="420"/>
      <c r="N601" s="430"/>
      <c r="Q601" s="428"/>
    </row>
    <row r="602" spans="3:17" ht="15" customHeight="1" x14ac:dyDescent="0.35">
      <c r="E602" s="420"/>
      <c r="F602" s="420"/>
      <c r="G602" s="429"/>
      <c r="H602" s="429"/>
      <c r="I602" s="420"/>
      <c r="J602" s="420"/>
      <c r="K602" s="420"/>
      <c r="L602" s="420"/>
      <c r="M602" s="420"/>
      <c r="N602" s="430"/>
    </row>
    <row r="603" spans="3:17" ht="15" customHeight="1" x14ac:dyDescent="0.35">
      <c r="E603" s="420"/>
      <c r="F603" s="420"/>
      <c r="G603" s="429"/>
      <c r="H603" s="429"/>
      <c r="I603" s="420"/>
      <c r="J603" s="420"/>
      <c r="K603" s="420"/>
      <c r="L603" s="420"/>
      <c r="M603" s="420"/>
      <c r="N603" s="430"/>
    </row>
    <row r="604" spans="3:17" ht="15" customHeight="1" x14ac:dyDescent="0.35">
      <c r="E604" s="420"/>
      <c r="F604" s="420"/>
      <c r="G604" s="429"/>
      <c r="H604" s="429"/>
      <c r="I604" s="420"/>
      <c r="J604" s="420"/>
      <c r="K604" s="420"/>
      <c r="L604" s="420"/>
      <c r="M604" s="420"/>
      <c r="N604" s="430"/>
    </row>
    <row r="605" spans="3:17" ht="15" customHeight="1" x14ac:dyDescent="0.35">
      <c r="E605" s="420"/>
      <c r="F605" s="420"/>
      <c r="G605" s="429"/>
      <c r="H605" s="429"/>
      <c r="I605" s="420"/>
      <c r="J605" s="420"/>
      <c r="K605" s="420"/>
      <c r="L605" s="420"/>
      <c r="M605" s="420"/>
      <c r="N605" s="430"/>
    </row>
    <row r="606" spans="3:17" ht="15" customHeight="1" x14ac:dyDescent="0.35">
      <c r="E606" s="420"/>
      <c r="F606" s="420"/>
      <c r="G606" s="429"/>
      <c r="H606" s="429"/>
      <c r="I606" s="420"/>
      <c r="J606" s="420"/>
      <c r="K606" s="420"/>
      <c r="L606" s="420"/>
      <c r="M606" s="420"/>
      <c r="N606" s="430"/>
    </row>
    <row r="607" spans="3:17" ht="15" customHeight="1" x14ac:dyDescent="0.35">
      <c r="E607" s="420"/>
      <c r="F607" s="420"/>
      <c r="G607" s="429"/>
      <c r="H607" s="429"/>
      <c r="I607" s="420"/>
      <c r="J607" s="420"/>
      <c r="K607" s="420"/>
      <c r="L607" s="420"/>
      <c r="M607" s="420"/>
      <c r="N607" s="430"/>
    </row>
    <row r="608" spans="3:17" ht="15" customHeight="1" x14ac:dyDescent="0.35">
      <c r="E608" s="420"/>
      <c r="F608" s="420"/>
      <c r="G608" s="429"/>
      <c r="H608" s="429"/>
      <c r="I608" s="420"/>
      <c r="J608" s="420"/>
      <c r="K608" s="420"/>
      <c r="L608" s="420"/>
      <c r="M608" s="420"/>
      <c r="N608" s="430"/>
    </row>
    <row r="609" spans="5:14" ht="15" customHeight="1" x14ac:dyDescent="0.35">
      <c r="E609" s="420"/>
      <c r="F609" s="420"/>
      <c r="G609" s="429"/>
      <c r="H609" s="429"/>
      <c r="I609" s="420"/>
      <c r="J609" s="420"/>
      <c r="K609" s="420"/>
      <c r="L609" s="420"/>
      <c r="M609" s="420"/>
      <c r="N609" s="430"/>
    </row>
    <row r="610" spans="5:14" ht="15" customHeight="1" x14ac:dyDescent="0.35">
      <c r="E610" s="420"/>
      <c r="F610" s="420"/>
      <c r="G610" s="429"/>
      <c r="H610" s="429"/>
      <c r="I610" s="420"/>
      <c r="J610" s="420"/>
      <c r="K610" s="420"/>
      <c r="L610" s="420"/>
      <c r="M610" s="420"/>
      <c r="N610" s="430"/>
    </row>
    <row r="611" spans="5:14" ht="15" customHeight="1" x14ac:dyDescent="0.35">
      <c r="N611" s="432"/>
    </row>
  </sheetData>
  <mergeCells count="190">
    <mergeCell ref="A482:B482"/>
    <mergeCell ref="Q482:T482"/>
    <mergeCell ref="B475:H475"/>
    <mergeCell ref="A478:B478"/>
    <mergeCell ref="F478:G478"/>
    <mergeCell ref="Q478:T478"/>
    <mergeCell ref="D479:E479"/>
    <mergeCell ref="A481:B481"/>
    <mergeCell ref="Q481:T481"/>
    <mergeCell ref="A340:F340"/>
    <mergeCell ref="G340:V340"/>
    <mergeCell ref="A374:H374"/>
    <mergeCell ref="A376:F376"/>
    <mergeCell ref="G376:V376"/>
    <mergeCell ref="A473:H473"/>
    <mergeCell ref="A325:F325"/>
    <mergeCell ref="G325:V325"/>
    <mergeCell ref="A327:H327"/>
    <mergeCell ref="A329:F329"/>
    <mergeCell ref="G329:V329"/>
    <mergeCell ref="A338:H338"/>
    <mergeCell ref="A310:F310"/>
    <mergeCell ref="G310:V310"/>
    <mergeCell ref="A314:H314"/>
    <mergeCell ref="A316:F316"/>
    <mergeCell ref="G316:V316"/>
    <mergeCell ref="A323:H323"/>
    <mergeCell ref="A299:E299"/>
    <mergeCell ref="F299:V299"/>
    <mergeCell ref="A302:H302"/>
    <mergeCell ref="A304:F304"/>
    <mergeCell ref="G304:V304"/>
    <mergeCell ref="A308:H308"/>
    <mergeCell ref="A289:E289"/>
    <mergeCell ref="F289:V289"/>
    <mergeCell ref="A291:H291"/>
    <mergeCell ref="A293:E293"/>
    <mergeCell ref="F293:V293"/>
    <mergeCell ref="A297:H297"/>
    <mergeCell ref="A276:F276"/>
    <mergeCell ref="G276:V276"/>
    <mergeCell ref="A278:H278"/>
    <mergeCell ref="A280:F280"/>
    <mergeCell ref="G280:V280"/>
    <mergeCell ref="A287:H287"/>
    <mergeCell ref="A251:E251"/>
    <mergeCell ref="F251:V251"/>
    <mergeCell ref="A255:H255"/>
    <mergeCell ref="A257:F257"/>
    <mergeCell ref="G257:V257"/>
    <mergeCell ref="A274:H274"/>
    <mergeCell ref="A197:E197"/>
    <mergeCell ref="F197:V197"/>
    <mergeCell ref="A238:H238"/>
    <mergeCell ref="A240:E240"/>
    <mergeCell ref="F240:V240"/>
    <mergeCell ref="A249:H249"/>
    <mergeCell ref="A180:E180"/>
    <mergeCell ref="F180:V180"/>
    <mergeCell ref="A182:H182"/>
    <mergeCell ref="A184:V184"/>
    <mergeCell ref="A190:H190"/>
    <mergeCell ref="A195:H195"/>
    <mergeCell ref="A172:E172"/>
    <mergeCell ref="F172:V172"/>
    <mergeCell ref="A174:H174"/>
    <mergeCell ref="A176:E176"/>
    <mergeCell ref="F176:V176"/>
    <mergeCell ref="A178:H178"/>
    <mergeCell ref="A159:E159"/>
    <mergeCell ref="S159:V159"/>
    <mergeCell ref="A162:H162"/>
    <mergeCell ref="A164:E164"/>
    <mergeCell ref="F164:V164"/>
    <mergeCell ref="A170:H170"/>
    <mergeCell ref="GQ153:GX153"/>
    <mergeCell ref="HM153:HT153"/>
    <mergeCell ref="II153:IP153"/>
    <mergeCell ref="A155:E155"/>
    <mergeCell ref="F155:V155"/>
    <mergeCell ref="A157:H157"/>
    <mergeCell ref="II151:IV151"/>
    <mergeCell ref="A153:H153"/>
    <mergeCell ref="W153:AD153"/>
    <mergeCell ref="AS153:AZ153"/>
    <mergeCell ref="BO153:BV153"/>
    <mergeCell ref="CK153:CR153"/>
    <mergeCell ref="DG153:DN153"/>
    <mergeCell ref="EC153:EJ153"/>
    <mergeCell ref="EY153:FF153"/>
    <mergeCell ref="FU153:GB153"/>
    <mergeCell ref="DG151:EB151"/>
    <mergeCell ref="EC151:EX151"/>
    <mergeCell ref="EY151:FT151"/>
    <mergeCell ref="FU151:GP151"/>
    <mergeCell ref="GQ151:HL151"/>
    <mergeCell ref="HM151:IH151"/>
    <mergeCell ref="A150:V150"/>
    <mergeCell ref="A151:V151"/>
    <mergeCell ref="W151:AR151"/>
    <mergeCell ref="AS151:BN151"/>
    <mergeCell ref="BO151:CJ151"/>
    <mergeCell ref="CK151:DF151"/>
    <mergeCell ref="A139:H139"/>
    <mergeCell ref="A141:E141"/>
    <mergeCell ref="F141:V141"/>
    <mergeCell ref="A145:H145"/>
    <mergeCell ref="A147:V147"/>
    <mergeCell ref="A149:H149"/>
    <mergeCell ref="A127:H127"/>
    <mergeCell ref="A129:E129"/>
    <mergeCell ref="F129:V129"/>
    <mergeCell ref="A134:H134"/>
    <mergeCell ref="A136:E136"/>
    <mergeCell ref="F136:V136"/>
    <mergeCell ref="A107:V107"/>
    <mergeCell ref="A112:H112"/>
    <mergeCell ref="A114:E114"/>
    <mergeCell ref="F114:V114"/>
    <mergeCell ref="A122:H122"/>
    <mergeCell ref="A124:E124"/>
    <mergeCell ref="F124:V124"/>
    <mergeCell ref="A99:E99"/>
    <mergeCell ref="F99:V99"/>
    <mergeCell ref="A101:H101"/>
    <mergeCell ref="A103:E103"/>
    <mergeCell ref="F103:V103"/>
    <mergeCell ref="A105:H105"/>
    <mergeCell ref="A82:E82"/>
    <mergeCell ref="F82:V82"/>
    <mergeCell ref="A85:H85"/>
    <mergeCell ref="A87:E87"/>
    <mergeCell ref="F87:V87"/>
    <mergeCell ref="A97:H97"/>
    <mergeCell ref="A72:E72"/>
    <mergeCell ref="F72:V72"/>
    <mergeCell ref="A75:H75"/>
    <mergeCell ref="A77:E77"/>
    <mergeCell ref="F77:V77"/>
    <mergeCell ref="A80:H80"/>
    <mergeCell ref="A59:H59"/>
    <mergeCell ref="A61:E61"/>
    <mergeCell ref="F61:V61"/>
    <mergeCell ref="A66:H66"/>
    <mergeCell ref="A68:E68"/>
    <mergeCell ref="A70:H70"/>
    <mergeCell ref="A50:H50"/>
    <mergeCell ref="A52:E52"/>
    <mergeCell ref="F52:V52"/>
    <mergeCell ref="A55:H55"/>
    <mergeCell ref="A57:E57"/>
    <mergeCell ref="F57:V57"/>
    <mergeCell ref="A29:H29"/>
    <mergeCell ref="A31:E31"/>
    <mergeCell ref="F31:V31"/>
    <mergeCell ref="A33:H33"/>
    <mergeCell ref="A35:E35"/>
    <mergeCell ref="F35:V35"/>
    <mergeCell ref="A15:E15"/>
    <mergeCell ref="A21:H21"/>
    <mergeCell ref="A23:E23"/>
    <mergeCell ref="F23:V23"/>
    <mergeCell ref="A25:H25"/>
    <mergeCell ref="A27:E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31496062992125984" right="0.31496062992125984" top="0.89" bottom="0.74803149606299213" header="0.31496062992125984" footer="0.31496062992125984"/>
  <pageSetup paperSize="5" scale="44" orientation="landscape" r:id="rId1"/>
  <headerFooter>
    <oddFooter>&amp;A&amp;RPágina &amp;P</oddFooter>
  </headerFooter>
  <colBreaks count="1" manualBreakCount="1">
    <brk id="22" max="48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TEMPORAL NOVIEMBRE 23</vt:lpstr>
      <vt:lpstr>'NOM. TEMPORAL NOVIEMBRE 23'!Área_de_impresión</vt:lpstr>
      <vt:lpstr>'NOM. TEMPORAL NOVIEMBRE 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2023-12-18T16:57:57Z</dcterms:created>
  <dcterms:modified xsi:type="dcterms:W3CDTF">2023-12-18T17:00:21Z</dcterms:modified>
</cp:coreProperties>
</file>